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300" activeTab="0"/>
  </bookViews>
  <sheets>
    <sheet name="GUIDA" sheetId="1" r:id="rId1"/>
    <sheet name="INSERIMENTO DATI" sheetId="2" r:id="rId2"/>
    <sheet name="RISULTATI" sheetId="3" r:id="rId3"/>
    <sheet name="Calcolo contributo" sheetId="4" r:id="rId4"/>
  </sheets>
  <definedNames>
    <definedName name="_xlnm.Print_Area" localSheetId="3">'Calcolo contributo'!$A$1:$B$103</definedName>
    <definedName name="_xlnm.Print_Area" localSheetId="0">'GUIDA'!$B$1:$AA$35</definedName>
    <definedName name="_xlnm.Print_Area" localSheetId="1">'INSERIMENTO DATI'!$A$1:$AA$77</definedName>
    <definedName name="_xlnm.Print_Area" localSheetId="2">'RISULTATI'!$A$1:$P$41</definedName>
  </definedNames>
  <calcPr fullCalcOnLoad="1"/>
</workbook>
</file>

<file path=xl/sharedStrings.xml><?xml version="1.0" encoding="utf-8"?>
<sst xmlns="http://schemas.openxmlformats.org/spreadsheetml/2006/main" count="439" uniqueCount="263">
  <si>
    <t>RIEPILOGO</t>
  </si>
  <si>
    <t>U.I / VANO</t>
  </si>
  <si>
    <t xml:space="preserve">U.I. n..........             </t>
  </si>
  <si>
    <t>Cant.-sof scale</t>
  </si>
  <si>
    <t>Autorim</t>
  </si>
  <si>
    <t>Ingressi Porticati</t>
  </si>
  <si>
    <t>Logge e balconi</t>
  </si>
  <si>
    <t>INTERV</t>
  </si>
  <si>
    <t>N. U.I.</t>
  </si>
  <si>
    <t>TOT. MQ</t>
  </si>
  <si>
    <t>classe</t>
  </si>
  <si>
    <t>&gt;160</t>
  </si>
  <si>
    <t>PARZIALI</t>
  </si>
  <si>
    <t>TOTALI</t>
  </si>
  <si>
    <t>S.R.</t>
  </si>
  <si>
    <t>S.N.R.</t>
  </si>
  <si>
    <t>TOT</t>
  </si>
  <si>
    <t>x 60%=</t>
  </si>
  <si>
    <t xml:space="preserve">SUPERFICIE COMPLESSIVA </t>
  </si>
  <si>
    <t>=</t>
  </si>
  <si>
    <t>+</t>
  </si>
  <si>
    <t>&lt;45</t>
  </si>
  <si>
    <t>&lt;110</t>
  </si>
  <si>
    <t>&lt;95</t>
  </si>
  <si>
    <t>&lt;130</t>
  </si>
  <si>
    <t>&lt;160</t>
  </si>
  <si>
    <t>SUP</t>
  </si>
  <si>
    <t>CONTA</t>
  </si>
  <si>
    <t>DATI AL SERVIZIO RIEPILOGO</t>
  </si>
  <si>
    <t>DETERMINAZIONE DEL COSTO DI COSTRUZIONE Legge del 28 gennaio 1977 n°10</t>
  </si>
  <si>
    <t>DETERMINAZION E DELLA CLASSE DELL'EDIFICIO D.M. 10 Magio 1977</t>
  </si>
  <si>
    <t>Tabella 1 - Inceremento per superficie utile abitabile</t>
  </si>
  <si>
    <t>Classi di superficie (mq)</t>
  </si>
  <si>
    <t>Alloggi</t>
  </si>
  <si>
    <t>Superficie utile abitabile (mq)</t>
  </si>
  <si>
    <t>Rapporto rispetto al totale Su</t>
  </si>
  <si>
    <t>% Incremento (Art. 5)</t>
  </si>
  <si>
    <t>% Incremento per classi di superficie (Art. 5)</t>
  </si>
  <si>
    <t>(1)</t>
  </si>
  <si>
    <t>(2)</t>
  </si>
  <si>
    <t>(3)</t>
  </si>
  <si>
    <t>(4)=(3) / Su</t>
  </si>
  <si>
    <t>(5)</t>
  </si>
  <si>
    <t>(6) = (4) * (5)</t>
  </si>
  <si>
    <t>Su=</t>
  </si>
  <si>
    <t>Tabella 2 - Superfici per servizi e accessori relativi alla parte residenziale (Art.2)</t>
  </si>
  <si>
    <t>DESTINAZIONI</t>
  </si>
  <si>
    <t>a</t>
  </si>
  <si>
    <t>Cantine, soffitte, locali motore ascensore, cabine idriche, lavatoi comuni, centrali termiche, ed altri locali a stretto servizio delle residenze</t>
  </si>
  <si>
    <t>Superficie netta di servizi ed accessori (mq)</t>
  </si>
  <si>
    <t>b</t>
  </si>
  <si>
    <t>c</t>
  </si>
  <si>
    <t>d</t>
  </si>
  <si>
    <t>Androni di ingresso e porticati liberi</t>
  </si>
  <si>
    <t>Snr</t>
  </si>
  <si>
    <t>Logge, balconi</t>
  </si>
  <si>
    <t>Snr* 100*/Su</t>
  </si>
  <si>
    <t>(7)</t>
  </si>
  <si>
    <t>(8)</t>
  </si>
  <si>
    <t>Ipotesi che ricorre</t>
  </si>
  <si>
    <t>Intervalli di variabilità del rapporto percent. Snr* 100*/Su</t>
  </si>
  <si>
    <t>(9)</t>
  </si>
  <si>
    <t>% Incremento</t>
  </si>
  <si>
    <t>&lt;50</t>
  </si>
  <si>
    <t>&gt;50---75</t>
  </si>
  <si>
    <t>&gt;75---100</t>
  </si>
  <si>
    <t>&gt;100</t>
  </si>
  <si>
    <t>Sigla</t>
  </si>
  <si>
    <t>(17)</t>
  </si>
  <si>
    <t>4= 1+3</t>
  </si>
  <si>
    <t>Su (Art.3)</t>
  </si>
  <si>
    <t>Snr (Art.2)</t>
  </si>
  <si>
    <t>60% Snr</t>
  </si>
  <si>
    <t>Sc (Art2)</t>
  </si>
  <si>
    <t>(18)</t>
  </si>
  <si>
    <t>Superficie utile abitabile</t>
  </si>
  <si>
    <t>Superficie netta residenziale</t>
  </si>
  <si>
    <t>Superficie ragguagliata</t>
  </si>
  <si>
    <t>Superficie complessiva</t>
  </si>
  <si>
    <t>Superficie   (mq)</t>
  </si>
  <si>
    <t>(19)</t>
  </si>
  <si>
    <t>SUPERFICI E RELATIVI SERVIZI ED ACCESSORI</t>
  </si>
  <si>
    <t xml:space="preserve"> i2=</t>
  </si>
  <si>
    <t>Tabella 3 - per servizi ed accessori relativi alla parte residenziale    (Art. 6)</t>
  </si>
  <si>
    <t>Numero di caratteristiche</t>
  </si>
  <si>
    <t>(12)</t>
  </si>
  <si>
    <t>(13)</t>
  </si>
  <si>
    <t>(14)</t>
  </si>
  <si>
    <t>0</t>
  </si>
  <si>
    <t>1</t>
  </si>
  <si>
    <t>2</t>
  </si>
  <si>
    <t>3</t>
  </si>
  <si>
    <t>4</t>
  </si>
  <si>
    <t>5</t>
  </si>
  <si>
    <t xml:space="preserve"> i3=</t>
  </si>
  <si>
    <t>TOTALE INCREMENTI i=i1+i2+i3</t>
  </si>
  <si>
    <t>SOMMA i1=</t>
  </si>
  <si>
    <t>A</t>
  </si>
  <si>
    <t>B</t>
  </si>
  <si>
    <t>C</t>
  </si>
  <si>
    <t>E</t>
  </si>
  <si>
    <t>ZONA OMOGENEA</t>
  </si>
  <si>
    <t>N° ALLOGGI</t>
  </si>
  <si>
    <t>Tabella &lt;&lt; A &gt;&gt;</t>
  </si>
  <si>
    <t>DETERMINAZIONE QUOTA DEL CONTRIBUTO                              ( D.P.R. 9 DEL 28 Febbraio 1979)</t>
  </si>
  <si>
    <t>SCEGLI LA ZONA METTENDO 1 SOTTO LA CLASSE PRESCELTA</t>
  </si>
  <si>
    <t>Tabella 4 - Incremento per particolari caratteristiche  (Art. 7)</t>
  </si>
  <si>
    <t>Ipotesi che ricorre mettere 1</t>
  </si>
  <si>
    <t>Tabella B</t>
  </si>
  <si>
    <t>A2=</t>
  </si>
  <si>
    <t>%</t>
  </si>
  <si>
    <t>Tabella C</t>
  </si>
  <si>
    <t>ALIQUOTA %</t>
  </si>
  <si>
    <t>Atot= ( A1+A2+A3)/3=</t>
  </si>
  <si>
    <t>IPOTESI CHE RICORRE : INSERIRE 1 NELL'IPOTESI INTERESSATA</t>
  </si>
  <si>
    <t xml:space="preserve">U.I. n.….......             </t>
  </si>
  <si>
    <t xml:space="preserve">U.I. n…........             </t>
  </si>
  <si>
    <t>i=</t>
  </si>
  <si>
    <t>&lt;=45</t>
  </si>
  <si>
    <t>"=45"</t>
  </si>
  <si>
    <t>"=160"</t>
  </si>
  <si>
    <t>&gt;130 - &lt;=160</t>
  </si>
  <si>
    <t>"=95"</t>
  </si>
  <si>
    <t>"=110"</t>
  </si>
  <si>
    <t>"=130"</t>
  </si>
  <si>
    <t>&lt;= 45</t>
  </si>
  <si>
    <t>&gt;45 - &lt;=95</t>
  </si>
  <si>
    <t>&gt;95 - &lt;=110</t>
  </si>
  <si>
    <t>&gt;110 - &lt;=130</t>
  </si>
  <si>
    <t>&lt; =95</t>
  </si>
  <si>
    <t>&lt; = 95</t>
  </si>
  <si>
    <t>Autorimesse                         [] Singole                    [] Collettive</t>
  </si>
  <si>
    <t xml:space="preserve">U.I. n….......         </t>
  </si>
  <si>
    <t xml:space="preserve">U.I. n.…......             </t>
  </si>
  <si>
    <t xml:space="preserve">U.I. n….......             </t>
  </si>
  <si>
    <t>U.I. n……….</t>
  </si>
  <si>
    <t xml:space="preserve">U.I. n….…..           </t>
  </si>
  <si>
    <t xml:space="preserve">U.I. n..….....             </t>
  </si>
  <si>
    <t>A1= N° ALLOG. * RISPETTIVE ALIQUOTE / N° ALLOG.)=</t>
  </si>
  <si>
    <t>CLASSE</t>
  </si>
  <si>
    <t>+1</t>
  </si>
  <si>
    <t>GUIDA</t>
  </si>
  <si>
    <r>
      <t xml:space="preserve">1) </t>
    </r>
    <r>
      <rPr>
        <b/>
        <sz val="12"/>
        <rFont val="Arial"/>
        <family val="2"/>
      </rPr>
      <t>GUIDA:</t>
    </r>
    <r>
      <rPr>
        <sz val="12"/>
        <rFont val="Arial"/>
        <family val="2"/>
      </rPr>
      <t xml:space="preserve"> contiene le informazioni su come utilizzare il presente foglio di calcolo</t>
    </r>
  </si>
  <si>
    <r>
      <t xml:space="preserve">2) </t>
    </r>
    <r>
      <rPr>
        <b/>
        <sz val="12"/>
        <rFont val="Arial"/>
        <family val="2"/>
      </rPr>
      <t>INSERIMENTO DATI:</t>
    </r>
    <r>
      <rPr>
        <sz val="12"/>
        <rFont val="Arial"/>
        <family val="2"/>
      </rPr>
      <t xml:space="preserve"> è il foglio di calcolo in cui inserire i dati afferenti al fabbricato oggetto d'intervento</t>
    </r>
  </si>
  <si>
    <t>Fasi di calcolo</t>
  </si>
  <si>
    <t>1^ fase:</t>
  </si>
  <si>
    <t>Superficie netta non residenziale destinata a Cantine, Soffitte, Scale, Disimpegni condominiali, nella colonna</t>
  </si>
  <si>
    <t>Superficie netta non residenziale destinata ad autorimessa e corsia di distribuzione coperta, nella colonna</t>
  </si>
  <si>
    <t>Superficie netta residenziale interna di ogni singola unità immobiliare, nella colonna</t>
  </si>
  <si>
    <t>Superficie netta non residenziale destinata a logge e balconi, nella colonna</t>
  </si>
  <si>
    <t>2^ fase:</t>
  </si>
  <si>
    <t>3^ fase:</t>
  </si>
  <si>
    <t>1)</t>
  </si>
  <si>
    <t>2)</t>
  </si>
  <si>
    <t>3)</t>
  </si>
  <si>
    <t>5)</t>
  </si>
  <si>
    <t>4)</t>
  </si>
  <si>
    <t>altezza libera netta di piano superiore a metri 3,00 o a quella minima prescritta da norme regolamentari;</t>
  </si>
  <si>
    <t>piscina coperta o scoperta quando sia a servizio di uno o più edifici comprendenti meno di quindici unità immobiliari;</t>
  </si>
  <si>
    <t>alloggi di custodia a servizio di uno o più edifici comprendenti meno di quindici unità immobiliari.</t>
  </si>
  <si>
    <t>Scrivere il valore "1" (lasciando il valore "0" per le altre righe) in considerazione di quante caratteristiche speciali il fabbricato ha secondo il seguente elenco:</t>
  </si>
  <si>
    <t>4^ fase:</t>
  </si>
  <si>
    <t>5^ fase:</t>
  </si>
  <si>
    <t>X</t>
  </si>
  <si>
    <t>Inserire, nei campi con fondo azzurro, la zona omogenea in cui ricade il fabbricato, scrivendo il valore "1" sotto la zona e lasciando il valore "0" nelle altre zone:</t>
  </si>
  <si>
    <t>SNR*da assoggettare ad oneri=(SNR tot)=</t>
  </si>
  <si>
    <t>con le seguenti avvertenze: 1) nel caso di unità immobiliare che si sviluppa su più piani, i valori andranno comunque riportati in una unica colonna 2) nei casi che l'unità immobiliare ha più di 10 vani, inserire all'interno di una o più celle la somma di due o più vani</t>
  </si>
  <si>
    <t>Superficie netta non residenziale destinata ad ingressi, portici condominiali, …, nella colonna</t>
  </si>
  <si>
    <t>più di un ascensore per ogni scala se questa serve meno di sei piani sopraelevati;</t>
  </si>
  <si>
    <t>scala di servizio non prescritta da leggi o regolamenti o imposta da necessità di prevenzione di infortuni o di incendi;</t>
  </si>
  <si>
    <t>RAPPORTO PERCENTUALE SUP. UTILE ABITABILE (S.U.)</t>
  </si>
  <si>
    <t>RAPPORTO PERCENTUALE S.N.R CON S.U.</t>
  </si>
  <si>
    <r>
      <t xml:space="preserve">Superficie Complessiva </t>
    </r>
    <r>
      <rPr>
        <b/>
        <sz val="10"/>
        <rFont val="Arial"/>
        <family val="2"/>
      </rPr>
      <t>SC</t>
    </r>
  </si>
  <si>
    <t>Costo unitario</t>
  </si>
  <si>
    <t>Tabella 5 - Classi edifici e relative maggiorazioni</t>
  </si>
  <si>
    <t>% incremento (i)</t>
  </si>
  <si>
    <t>Classe edificio</t>
  </si>
  <si>
    <t>Maggiorazione (M)</t>
  </si>
  <si>
    <t>fino a 5 inclusa</t>
  </si>
  <si>
    <t>da 5 a 10 inclusa</t>
  </si>
  <si>
    <t>da 10 a 15 inclusa</t>
  </si>
  <si>
    <t>da 15 a 20 inclusa</t>
  </si>
  <si>
    <t>da 20 a 25 inclusa</t>
  </si>
  <si>
    <t>da 25 a 30 inclusa</t>
  </si>
  <si>
    <t>da 30 a 35 inclusa</t>
  </si>
  <si>
    <t>da 35 a 40 inclusa</t>
  </si>
  <si>
    <t>da 40 a 45 inclusa</t>
  </si>
  <si>
    <t>da 45 a 50 inclusa</t>
  </si>
  <si>
    <t>oltre 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</si>
  <si>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</si>
  <si>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</si>
  <si>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</si>
  <si>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</si>
  <si>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</si>
  <si>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</si>
  <si>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</si>
  <si>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</si>
  <si>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</si>
  <si>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</si>
  <si>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Costo maggiorato</t>
  </si>
  <si>
    <t>Tabella 7 - Applicazione per tipologia di intervento</t>
  </si>
  <si>
    <t>nuova costruzione</t>
  </si>
  <si>
    <t>restauro conservativo</t>
  </si>
  <si>
    <t>applic.</t>
  </si>
  <si>
    <t>tipologia intervento</t>
  </si>
  <si>
    <t>Maggiorazione M (vedi Tabella 5)</t>
  </si>
  <si>
    <t>Applicazione per tipologia di intervento (vedi Tabella 7)</t>
  </si>
  <si>
    <t xml:space="preserve">Costo di costruzione intero edificio </t>
  </si>
  <si>
    <t>C/C = Sc x Costo maggiorato x %Applicazione intervento</t>
  </si>
  <si>
    <t>Costo di costruzione Alloggio 1</t>
  </si>
  <si>
    <t>Costo di costruzione Alloggio 2</t>
  </si>
  <si>
    <t>Costo di costruzione Alloggio 3</t>
  </si>
  <si>
    <t>Costo di costruzione Alloggio 4</t>
  </si>
  <si>
    <t>Costo di costruzione Alloggio 5</t>
  </si>
  <si>
    <t>Costo di costruzione Alloggio 6</t>
  </si>
  <si>
    <t>Costo di costruzione Alloggio 7</t>
  </si>
  <si>
    <t>Costo di costruzione Alloggio 8</t>
  </si>
  <si>
    <t>Costo di costruzione Alloggio 9</t>
  </si>
  <si>
    <t>Costo di costruzione Alloggio 10</t>
  </si>
  <si>
    <t>Sc Alloggio  (Su+60% Snr)</t>
  </si>
  <si>
    <t>C/C Alloggio = C/C intero edificio x (SC Alloggio 1/Sc intero edificio)</t>
  </si>
  <si>
    <t>Contributo sul costo di costruzione Alloggio 1</t>
  </si>
  <si>
    <t>C/C Alloggio x Q</t>
  </si>
  <si>
    <t>Contributo sul costo di costruzione Alloggio 2</t>
  </si>
  <si>
    <t>Contributo sul costo di costruzione Alloggio 3</t>
  </si>
  <si>
    <t>Contributo sul costo di costruzione Alloggio 4</t>
  </si>
  <si>
    <t>Contributo sul costo di costruzione Alloggio 5</t>
  </si>
  <si>
    <t>Contributo sul costo di costruzione Alloggio 6</t>
  </si>
  <si>
    <t>Contributo sul costo di costruzione Alloggio 7</t>
  </si>
  <si>
    <t>Contributo sul costo di costruzione Alloggio 8</t>
  </si>
  <si>
    <t>Contributo sul costo di costruzione Alloggio 9</t>
  </si>
  <si>
    <t>Contributo sul costo di costruzione Alloggio 10</t>
  </si>
  <si>
    <t xml:space="preserve">Q = Atot + i </t>
  </si>
  <si>
    <t>inserire valore</t>
  </si>
  <si>
    <t>Su</t>
  </si>
  <si>
    <t>TOTALE CONTRIBUTO COSTO COSTRUZIONE</t>
  </si>
  <si>
    <t>Il presente File è un file di Excel che consente la determinazione: della classe di un edificio a destinazione residenziale e la sua percentuale d'incidenza sulla relativa tariffa del CC; del relativo costo di costruzione; del contributo di costruzione di ogni singolo alloggio componente l'edificio e quindi del complessivo contributo. Nei casi di fabbricati a destinazione mista, i dati riguarderanno le sole parti a destinazione residenziale. Le parti condominiali, ad esempio l'autorimessa, andranno conteggiate in funzione della percentuale d'incidenza della S.U. a residenza rispetto alla S.U. totale del fabbricato</t>
  </si>
  <si>
    <t xml:space="preserve">Il file si compone dei seguenti fogli: </t>
  </si>
  <si>
    <r>
      <t xml:space="preserve">3) </t>
    </r>
    <r>
      <rPr>
        <b/>
        <sz val="12"/>
        <rFont val="Arial"/>
        <family val="2"/>
      </rPr>
      <t>RISULTATI:</t>
    </r>
    <r>
      <rPr>
        <sz val="12"/>
        <rFont val="Arial"/>
        <family val="2"/>
      </rPr>
      <t xml:space="preserve"> è un foglio di calcolo da cui risulta AUTOMATICAMENTE la classe dell'edificio</t>
    </r>
  </si>
  <si>
    <t>6^ fase:</t>
  </si>
  <si>
    <t>PIANO INTERRATO</t>
  </si>
  <si>
    <t>TABELLA DI CALCOLO SUPERFICI UTILI NETTE RESIDENZIALI E NON, DISTINTE PER U.I. AL FINE DELLA DETERMINAZIONE DEL CONTRIBUTO SUL COSTO DI COSTRUZIONE</t>
  </si>
  <si>
    <t>PIANO TERRA</t>
  </si>
  <si>
    <t>PIANO PRIMO</t>
  </si>
  <si>
    <t>PIANO SECONDO</t>
  </si>
  <si>
    <t>PIANO TERZO</t>
  </si>
  <si>
    <t>PIANO QUARTO</t>
  </si>
  <si>
    <t>PIANO SOTTOTETTO</t>
  </si>
  <si>
    <t>Inserire nei campi con fondo giallo del foglio "INSERIMENTO DATI" le superfici nette di calpestio distinte per:</t>
  </si>
  <si>
    <t>art.6 c.5 L.10/77- art.1 Reg.Reg. Marche 9/1979 - DCC n.180 del 24/03/1980</t>
  </si>
  <si>
    <t>ristrutturazione totale edifici con accorp./fraz. con cambio destinazione</t>
  </si>
  <si>
    <t>ristrutturazione totale edifici con  accorp./fraz.senza cambio destinazione</t>
  </si>
  <si>
    <t>ristrutturazione senza accorp./fraz. con cambio destinazione</t>
  </si>
  <si>
    <t>ristrutturazione senza accorp./fraz. senza cambio destinazione</t>
  </si>
  <si>
    <t>ristrutturazione senza interv. sulle strutt.portanti con accorp./fraz. con cambio destinazione</t>
  </si>
  <si>
    <t>ristrutturazione senza interv. sulle strutt.portanti con accorp./fraz. senza cambio destinazione</t>
  </si>
  <si>
    <t>ristrutturazione senza interv. sulle strutt.portanti senza accorp./fraz. con cambio destinazione</t>
  </si>
  <si>
    <t>ristrutturazione senza interv. sulle strutt.portanti senza accorp./fraz. senza cambio destinazione</t>
  </si>
  <si>
    <t>Aprire la cartella "RISULTATI" e dedurre AUTOMATICAMENTE la classe dell'edificio da cui determinare la relativa maggiorazione come da tabella 5 del foglio "Calcolo contributo"</t>
  </si>
  <si>
    <t>Determinare il CONTRIBUTO sul COSTO DI COSTRUZIONE dei singoli alloggi compilando i dati nel foglio "Calcolo contributo" e sommando tutti i contributi</t>
  </si>
  <si>
    <t>Determinare il COSTO DI COSTRUZIONE dell'intero edificio inserendo i dati richiesti nel foglio "Calcolo contributo": Maggiorazione (Tabella 5) e Applicazione per tipologia di intervento (Tabella 7)</t>
  </si>
  <si>
    <r>
      <t xml:space="preserve">4) </t>
    </r>
    <r>
      <rPr>
        <b/>
        <sz val="12"/>
        <rFont val="Arial"/>
        <family val="2"/>
      </rPr>
      <t>Calcolo contributo:</t>
    </r>
    <r>
      <rPr>
        <sz val="12"/>
        <rFont val="Arial"/>
        <family val="2"/>
      </rPr>
      <t xml:space="preserve"> è il foglio di calcolo del Costo di Costruzione dell'intero edificio e dei singoli alloggi</t>
    </r>
  </si>
  <si>
    <t>A3=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</si>
</sst>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"/>
    <numFmt numFmtId="187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 horizontal="right"/>
    </xf>
    <xf numFmtId="2" fontId="0" fillId="0" borderId="27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left" vertical="center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0" fontId="0" fillId="0" borderId="46" xfId="0" applyBorder="1" applyAlignment="1">
      <alignment/>
    </xf>
    <xf numFmtId="2" fontId="0" fillId="0" borderId="47" xfId="0" applyNumberFormat="1" applyBorder="1" applyAlignment="1">
      <alignment horizontal="center" vertical="center"/>
    </xf>
    <xf numFmtId="2" fontId="0" fillId="0" borderId="10" xfId="0" applyNumberFormat="1" applyBorder="1" applyAlignment="1" quotePrefix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16" fillId="0" borderId="49" xfId="0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11" fillId="0" borderId="0" xfId="0" applyFont="1" applyBorder="1" applyAlignment="1">
      <alignment/>
    </xf>
    <xf numFmtId="0" fontId="11" fillId="0" borderId="42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1" fillId="35" borderId="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2" fontId="12" fillId="35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53" xfId="0" applyBorder="1" applyAlignment="1">
      <alignment/>
    </xf>
    <xf numFmtId="0" fontId="56" fillId="36" borderId="51" xfId="0" applyFont="1" applyFill="1" applyBorder="1" applyAlignment="1">
      <alignment/>
    </xf>
    <xf numFmtId="0" fontId="57" fillId="36" borderId="54" xfId="0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0" fontId="1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 horizontal="left"/>
    </xf>
    <xf numFmtId="4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7" borderId="55" xfId="0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57" fillId="36" borderId="1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57" fillId="36" borderId="52" xfId="0" applyNumberFormat="1" applyFont="1" applyFill="1" applyBorder="1" applyAlignment="1">
      <alignment/>
    </xf>
    <xf numFmtId="4" fontId="1" fillId="37" borderId="20" xfId="0" applyNumberFormat="1" applyFont="1" applyFill="1" applyBorder="1" applyAlignment="1">
      <alignment/>
    </xf>
    <xf numFmtId="9" fontId="1" fillId="8" borderId="57" xfId="0" applyNumberFormat="1" applyFont="1" applyFill="1" applyBorder="1" applyAlignment="1">
      <alignment/>
    </xf>
    <xf numFmtId="0" fontId="1" fillId="18" borderId="55" xfId="0" applyFont="1" applyFill="1" applyBorder="1" applyAlignment="1">
      <alignment/>
    </xf>
    <xf numFmtId="2" fontId="1" fillId="18" borderId="14" xfId="0" applyNumberFormat="1" applyFon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4" fontId="1" fillId="8" borderId="57" xfId="0" applyNumberFormat="1" applyFont="1" applyFill="1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right" wrapText="1"/>
    </xf>
    <xf numFmtId="0" fontId="4" fillId="0" borderId="30" xfId="0" applyFont="1" applyBorder="1" applyAlignment="1">
      <alignment horizontal="right"/>
    </xf>
    <xf numFmtId="0" fontId="4" fillId="0" borderId="58" xfId="0" applyFont="1" applyBorder="1" applyAlignment="1">
      <alignment horizontal="center" wrapText="1"/>
    </xf>
    <xf numFmtId="0" fontId="0" fillId="0" borderId="59" xfId="0" applyBorder="1" applyAlignment="1">
      <alignment/>
    </xf>
    <xf numFmtId="9" fontId="4" fillId="0" borderId="6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2" xfId="0" applyFont="1" applyBorder="1" applyAlignment="1">
      <alignment horizontal="right"/>
    </xf>
    <xf numFmtId="9" fontId="4" fillId="0" borderId="6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9" fillId="0" borderId="1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5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9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2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34" borderId="28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27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4" fillId="0" borderId="59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20" fillId="0" borderId="51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AA35"/>
  <sheetViews>
    <sheetView tabSelected="1" zoomScale="85" zoomScaleNormal="85" zoomScaleSheetLayoutView="55" zoomScalePageLayoutView="0" workbookViewId="0" topLeftCell="B1">
      <selection activeCell="D16" sqref="D16:Z16"/>
    </sheetView>
  </sheetViews>
  <sheetFormatPr defaultColWidth="9.140625" defaultRowHeight="12.75"/>
  <cols>
    <col min="1" max="1" width="1.7109375" style="0" hidden="1" customWidth="1"/>
    <col min="2" max="2" width="5.57421875" style="0" customWidth="1"/>
    <col min="3" max="3" width="6.421875" style="0" customWidth="1"/>
    <col min="4" max="4" width="6.7109375" style="0" customWidth="1"/>
    <col min="5" max="5" width="6.57421875" style="0" customWidth="1"/>
    <col min="6" max="6" width="6.8515625" style="0" customWidth="1"/>
    <col min="7" max="7" width="6.7109375" style="0" customWidth="1"/>
    <col min="8" max="8" width="7.140625" style="0" customWidth="1"/>
    <col min="9" max="9" width="7.28125" style="0" customWidth="1"/>
    <col min="10" max="10" width="7.8515625" style="0" customWidth="1"/>
    <col min="11" max="11" width="21.7109375" style="0" customWidth="1"/>
    <col min="12" max="12" width="2.8515625" style="0" customWidth="1"/>
    <col min="13" max="13" width="6.140625" style="0" customWidth="1"/>
    <col min="14" max="14" width="10.140625" style="0" customWidth="1"/>
    <col min="15" max="15" width="2.28125" style="0" customWidth="1"/>
    <col min="16" max="16" width="2.140625" style="0" customWidth="1"/>
    <col min="17" max="17" width="2.00390625" style="0" customWidth="1"/>
    <col min="18" max="23" width="1.8515625" style="0" customWidth="1"/>
    <col min="25" max="26" width="7.8515625" style="0" customWidth="1"/>
    <col min="27" max="27" width="8.00390625" style="0" customWidth="1"/>
  </cols>
  <sheetData>
    <row r="1" spans="2:27" ht="35.25">
      <c r="B1" s="178" t="s">
        <v>141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</row>
    <row r="2" spans="2:27" s="119" customFormat="1" ht="95.25" customHeight="1">
      <c r="B2" s="174" t="s">
        <v>236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2:27" s="119" customFormat="1" ht="24.75" customHeight="1">
      <c r="B3" s="174" t="s">
        <v>237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2:27" s="119" customFormat="1" ht="20.25" customHeight="1">
      <c r="B4" s="174" t="s">
        <v>142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2:27" ht="20.25" customHeight="1">
      <c r="B5" s="176" t="s">
        <v>143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2:27" ht="20.25" customHeight="1">
      <c r="B6" s="174" t="s">
        <v>238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</row>
    <row r="7" spans="2:27" ht="20.25" customHeight="1">
      <c r="B7" s="174" t="s">
        <v>261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8" spans="2:27" s="118" customFormat="1" ht="30.75" customHeight="1" thickBot="1">
      <c r="B8" s="175" t="s">
        <v>144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2:27" s="118" customFormat="1" ht="15.75">
      <c r="B9" s="173" t="s">
        <v>145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4:27" s="118" customFormat="1" ht="21.75" customHeight="1">
      <c r="D10" s="174" t="s">
        <v>248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</row>
    <row r="11" spans="4:27" s="118" customFormat="1" ht="22.5">
      <c r="D11" s="176" t="s">
        <v>148</v>
      </c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7"/>
      <c r="AA11" s="41" t="s">
        <v>137</v>
      </c>
    </row>
    <row r="12" spans="4:27" s="118" customFormat="1" ht="49.5" customHeight="1">
      <c r="D12" s="174" t="s">
        <v>166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66"/>
    </row>
    <row r="13" spans="4:27" s="118" customFormat="1" ht="9" customHeight="1"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A13" s="66"/>
    </row>
    <row r="14" spans="4:27" s="118" customFormat="1" ht="22.5">
      <c r="D14" s="176" t="s">
        <v>146</v>
      </c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7"/>
      <c r="AA14" s="41" t="s">
        <v>3</v>
      </c>
    </row>
    <row r="15" spans="4:27" s="118" customFormat="1" ht="9" customHeight="1"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66"/>
    </row>
    <row r="16" spans="4:27" s="118" customFormat="1" ht="26.25" customHeight="1">
      <c r="D16" s="176" t="s">
        <v>147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7"/>
      <c r="AA16" s="41" t="s">
        <v>4</v>
      </c>
    </row>
    <row r="17" spans="4:27" s="118" customFormat="1" ht="9" customHeight="1"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A17" s="66"/>
    </row>
    <row r="18" spans="4:27" s="118" customFormat="1" ht="28.5" customHeight="1">
      <c r="D18" s="176" t="s">
        <v>149</v>
      </c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7"/>
      <c r="AA18" s="41" t="s">
        <v>5</v>
      </c>
    </row>
    <row r="19" spans="4:27" s="118" customFormat="1" ht="9" customHeight="1"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66"/>
    </row>
    <row r="20" spans="4:27" s="118" customFormat="1" ht="23.25" customHeight="1">
      <c r="D20" s="176" t="s">
        <v>167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7"/>
      <c r="AA20" s="41" t="s">
        <v>6</v>
      </c>
    </row>
    <row r="21" spans="2:27" s="118" customFormat="1" ht="15.75">
      <c r="B21" s="173" t="s">
        <v>150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4:27" s="118" customFormat="1" ht="31.5" customHeight="1">
      <c r="D22" s="174" t="s">
        <v>164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</row>
    <row r="23" spans="2:27" s="118" customFormat="1" ht="15.75">
      <c r="B23" s="173" t="s">
        <v>151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</row>
    <row r="24" spans="4:27" s="118" customFormat="1" ht="32.25" customHeight="1">
      <c r="D24" s="174" t="s">
        <v>160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</row>
    <row r="25" spans="4:27" s="118" customFormat="1" ht="22.5" customHeight="1">
      <c r="D25" s="120" t="s">
        <v>152</v>
      </c>
      <c r="E25" s="179" t="s">
        <v>168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4:27" s="118" customFormat="1" ht="23.25" customHeight="1">
      <c r="D26" s="120" t="s">
        <v>153</v>
      </c>
      <c r="E26" s="179" t="s">
        <v>169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</row>
    <row r="27" spans="4:27" s="118" customFormat="1" ht="22.5" customHeight="1">
      <c r="D27" s="120" t="s">
        <v>154</v>
      </c>
      <c r="E27" s="179" t="s">
        <v>157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4:27" s="118" customFormat="1" ht="24" customHeight="1">
      <c r="D28" s="120" t="s">
        <v>156</v>
      </c>
      <c r="E28" s="179" t="s">
        <v>158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</row>
    <row r="29" spans="4:27" s="118" customFormat="1" ht="22.5" customHeight="1">
      <c r="D29" s="120" t="s">
        <v>155</v>
      </c>
      <c r="E29" s="179" t="s">
        <v>159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</row>
    <row r="30" spans="2:27" s="118" customFormat="1" ht="15.75">
      <c r="B30" s="173" t="s">
        <v>161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</row>
    <row r="31" spans="4:27" s="118" customFormat="1" ht="37.5" customHeight="1">
      <c r="D31" s="174" t="s">
        <v>258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</row>
    <row r="32" spans="2:27" s="118" customFormat="1" ht="15.75">
      <c r="B32" s="173" t="s">
        <v>162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</row>
    <row r="33" spans="4:27" s="118" customFormat="1" ht="36.75" customHeight="1">
      <c r="D33" s="174" t="s">
        <v>260</v>
      </c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</row>
    <row r="34" spans="2:27" s="118" customFormat="1" ht="15.75">
      <c r="B34" s="173" t="s">
        <v>239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</row>
    <row r="35" spans="4:27" s="118" customFormat="1" ht="36.75" customHeight="1">
      <c r="D35" s="174" t="s">
        <v>259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</sheetData>
  <sheetProtection/>
  <mergeCells count="31">
    <mergeCell ref="E27:AA27"/>
    <mergeCell ref="E28:AA28"/>
    <mergeCell ref="E29:AA29"/>
    <mergeCell ref="E26:AA26"/>
    <mergeCell ref="B6:AA6"/>
    <mergeCell ref="B2:AA2"/>
    <mergeCell ref="B3:AA3"/>
    <mergeCell ref="E25:AA25"/>
    <mergeCell ref="D14:Z14"/>
    <mergeCell ref="D16:Z16"/>
    <mergeCell ref="B1:AA1"/>
    <mergeCell ref="B5:AA5"/>
    <mergeCell ref="B4:AA4"/>
    <mergeCell ref="B7:AA7"/>
    <mergeCell ref="D12:Z12"/>
    <mergeCell ref="D18:Z18"/>
    <mergeCell ref="B23:AA23"/>
    <mergeCell ref="D24:AA24"/>
    <mergeCell ref="D22:AA22"/>
    <mergeCell ref="B8:AA8"/>
    <mergeCell ref="B9:AA9"/>
    <mergeCell ref="D10:AA10"/>
    <mergeCell ref="D11:Z11"/>
    <mergeCell ref="D20:Z20"/>
    <mergeCell ref="B21:AA21"/>
    <mergeCell ref="B30:AA30"/>
    <mergeCell ref="D31:AA31"/>
    <mergeCell ref="B32:AA32"/>
    <mergeCell ref="D33:AA33"/>
    <mergeCell ref="B34:AA34"/>
    <mergeCell ref="D35:AA35"/>
  </mergeCells>
  <printOptions horizontalCentered="1" verticalCentered="1"/>
  <pageMargins left="0.15748031496062992" right="0.15748031496062992" top="0.46" bottom="0.55" header="0.4724409448818898" footer="0.5118110236220472"/>
  <pageSetup fitToHeight="1" fitToWidth="1" horizontalDpi="300" verticalDpi="300" orientation="portrait" paperSize="9" scale="6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E107"/>
  <sheetViews>
    <sheetView view="pageBreakPreview" zoomScale="130" zoomScaleNormal="130" zoomScaleSheetLayoutView="130" workbookViewId="0" topLeftCell="A1">
      <selection activeCell="Z14" sqref="Z14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6.7109375" style="0" customWidth="1"/>
    <col min="4" max="4" width="6.57421875" style="0" customWidth="1"/>
    <col min="5" max="5" width="6.8515625" style="0" customWidth="1"/>
    <col min="6" max="6" width="6.7109375" style="0" customWidth="1"/>
    <col min="7" max="7" width="7.140625" style="0" customWidth="1"/>
    <col min="8" max="8" width="7.28125" style="0" customWidth="1"/>
    <col min="9" max="9" width="7.140625" style="0" bestFit="1" customWidth="1"/>
    <col min="10" max="10" width="6.7109375" style="0" customWidth="1"/>
    <col min="11" max="11" width="2.8515625" style="0" customWidth="1"/>
    <col min="12" max="12" width="6.140625" style="0" customWidth="1"/>
    <col min="13" max="13" width="10.140625" style="0" customWidth="1"/>
    <col min="14" max="14" width="2.28125" style="0" customWidth="1"/>
    <col min="15" max="15" width="2.140625" style="0" customWidth="1"/>
    <col min="16" max="16" width="2.00390625" style="0" customWidth="1"/>
    <col min="17" max="22" width="1.8515625" style="0" customWidth="1"/>
    <col min="23" max="23" width="15.8515625" style="0" customWidth="1"/>
    <col min="24" max="25" width="7.8515625" style="0" customWidth="1"/>
    <col min="26" max="26" width="8.00390625" style="0" customWidth="1"/>
    <col min="27" max="27" width="7.7109375" style="0" customWidth="1"/>
  </cols>
  <sheetData>
    <row r="1" spans="1:27" ht="12.75">
      <c r="A1" s="211" t="s">
        <v>241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7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ht="24.75" customHeight="1" thickBot="1">
      <c r="M3" s="20" t="s">
        <v>0</v>
      </c>
    </row>
    <row r="4" spans="1:31" ht="13.5" thickBot="1">
      <c r="A4" s="208" t="s">
        <v>240</v>
      </c>
      <c r="B4" s="209"/>
      <c r="C4" s="209"/>
      <c r="D4" s="209"/>
      <c r="E4" s="209"/>
      <c r="F4" s="209"/>
      <c r="G4" s="209"/>
      <c r="H4" s="209"/>
      <c r="I4" s="209"/>
      <c r="J4" s="210"/>
      <c r="AC4" s="30" t="s">
        <v>28</v>
      </c>
      <c r="AD4" s="31"/>
      <c r="AE4" s="32"/>
    </row>
    <row r="5" spans="1:31" s="1" customFormat="1" ht="33.75">
      <c r="A5" s="3" t="s">
        <v>1</v>
      </c>
      <c r="B5" s="3" t="s">
        <v>137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L5" s="8"/>
      <c r="M5" s="8" t="s">
        <v>7</v>
      </c>
      <c r="N5" s="9"/>
      <c r="O5" s="5"/>
      <c r="P5" s="9"/>
      <c r="Q5" s="9"/>
      <c r="R5" s="9" t="s">
        <v>8</v>
      </c>
      <c r="S5" s="9"/>
      <c r="T5" s="10"/>
      <c r="U5" s="10"/>
      <c r="V5" s="10"/>
      <c r="W5" s="8" t="s">
        <v>9</v>
      </c>
      <c r="X5" s="3" t="s">
        <v>3</v>
      </c>
      <c r="Y5" s="3" t="s">
        <v>4</v>
      </c>
      <c r="Z5" s="3" t="s">
        <v>5</v>
      </c>
      <c r="AA5" s="3" t="s">
        <v>6</v>
      </c>
      <c r="AC5" s="33"/>
      <c r="AD5" s="34" t="s">
        <v>26</v>
      </c>
      <c r="AE5" s="35" t="s">
        <v>27</v>
      </c>
    </row>
    <row r="6" spans="1:31" ht="12.75">
      <c r="A6" s="4">
        <v>1</v>
      </c>
      <c r="B6" s="116"/>
      <c r="C6" s="116"/>
      <c r="D6" s="116"/>
      <c r="E6" s="116"/>
      <c r="F6" s="116"/>
      <c r="G6" s="116"/>
      <c r="H6" s="116"/>
      <c r="I6" s="116"/>
      <c r="J6" s="116"/>
      <c r="M6" s="9" t="s">
        <v>125</v>
      </c>
      <c r="N6" s="180">
        <f>+AE6+AE7</f>
        <v>0</v>
      </c>
      <c r="O6" s="181"/>
      <c r="P6" s="181"/>
      <c r="Q6" s="181"/>
      <c r="R6" s="181"/>
      <c r="S6" s="181"/>
      <c r="T6" s="181"/>
      <c r="U6" s="181"/>
      <c r="V6" s="182"/>
      <c r="W6" s="49">
        <f>+AD6+AD7</f>
        <v>0</v>
      </c>
      <c r="X6" s="6">
        <f>G16</f>
        <v>0</v>
      </c>
      <c r="Y6" s="6">
        <f>H16</f>
        <v>0</v>
      </c>
      <c r="Z6" s="6">
        <f>I16</f>
        <v>0</v>
      </c>
      <c r="AA6" s="6">
        <f>J16</f>
        <v>0</v>
      </c>
      <c r="AC6" s="36" t="s">
        <v>21</v>
      </c>
      <c r="AD6" s="16">
        <f>+SUM(IF(B16&lt;45,B16),IF(C16&lt;45,C16),IF(D16&lt;45,D16),IF(E16&lt;45,E16),IF(F16&lt;45,F16))+SUM(IF(B31&lt;45,B31),IF(C31&lt;45,C31),IF(D31&lt;45,D31),IF(E31&lt;45,E31),IF(F31&lt;45,F31))+SUM(IF(B46&lt;45,B46),IF(C46&lt;45,C46),IF(D46&lt;45,D46),IF(E46&lt;45,E46),IF(F46&lt;45,F46))+SUM(IF(B61&lt;45,B61),IF(C61&lt;45,C61),IF(D61&lt;45,D61),IF(E61&lt;45,E61),IF(F61&lt;45,F61))+SUM(IF(B76&lt;45,B76),IF(C76&lt;45,C76),IF(D76&lt;45,D76),IF(E76&lt;45,E76),IF(F76&lt;45,F76))+SUM(IF(B91&lt;45,B91),IF(C91&lt;45,C91),IF(D91&lt;45,D91),IF(E91&lt;45,E91),IF(F91&lt;45,F91))+SUM(IF(B106&lt;45,B106),IF(C106&lt;45,C106),IF(D106&lt;45,D106),IF(E106&lt;45,E106),IF(106&lt;45,F106))</f>
        <v>0</v>
      </c>
      <c r="AE6" s="37">
        <f>COUNTIF(B16:F16,"&lt;45")+COUNTIF(B31:F31,"&lt;45")+COUNTIF(B46:F46,"&lt;45")+COUNTIF(B61:F61,"&lt;45")+COUNTIF(B76:F76,"&lt;45")+COUNTIF(B91:F91,"&lt;45")+COUNTIF(B106:F106,"&lt;45")-(COUNTIF(B16:F16,"=0")+COUNTIF(B31:F31,"=0")+COUNTIF(B46:F46,"=0")+COUNTIF(B61:F61,"=0")+COUNTIF(B76:F76,"=0")+COUNTIF(B91:F91,"=0")+COUNTIF(B106:F106,"=0"))</f>
        <v>0</v>
      </c>
    </row>
    <row r="7" spans="1:31" ht="12.75">
      <c r="A7" s="4">
        <v>2</v>
      </c>
      <c r="B7" s="116"/>
      <c r="C7" s="116"/>
      <c r="D7" s="116"/>
      <c r="E7" s="116"/>
      <c r="F7" s="116"/>
      <c r="G7" s="116"/>
      <c r="H7" s="116"/>
      <c r="I7" s="116"/>
      <c r="J7" s="116"/>
      <c r="M7" s="9" t="s">
        <v>126</v>
      </c>
      <c r="N7" s="180">
        <f>+AE8-AE6+AE9</f>
        <v>0</v>
      </c>
      <c r="O7" s="181"/>
      <c r="P7" s="181"/>
      <c r="Q7" s="181"/>
      <c r="R7" s="181"/>
      <c r="S7" s="181"/>
      <c r="T7" s="181"/>
      <c r="U7" s="181"/>
      <c r="V7" s="182"/>
      <c r="W7" s="49">
        <f>+AD8-AD6-AD7+AD9</f>
        <v>0</v>
      </c>
      <c r="X7" s="6">
        <f>G31</f>
        <v>0</v>
      </c>
      <c r="Y7" s="6">
        <f>H31</f>
        <v>0</v>
      </c>
      <c r="Z7" s="6">
        <f>I31</f>
        <v>0</v>
      </c>
      <c r="AA7" s="6">
        <f>J31</f>
        <v>0</v>
      </c>
      <c r="AC7" s="65" t="s">
        <v>119</v>
      </c>
      <c r="AD7" s="16">
        <f>+SUM(IF(B16=45,B16),IF(C16=45,C16),IF(D16=45,D16),IF(E16=45,E16),IF(F16=45,F16))+SUM(IF(B31=45,B31),IF(C31=45,C31),IF(D31=45,D31),IF(E31=45,E31),IF(F31=45,F31))+SUM(IF(B46=45,B46),IF(C46=45,C46),IF(D46=45,D46),IF(E46=45,E46),IF(F46=45,F46))+SUM(IF(B61=45,B61),IF(C61=45,C61),IF(D61=45,D61),IF(E61=45,E61),IF(F61=45,F61))+SUM(IF(B76=45,B76),IF(C76=45,C76),IF(D76=45,D76),IF(E76=45,E76),IF(F76=45,F76))+SUM(IF(B91=45,B91),IF(C91=45,C91),IF(D91=45,D91),IF(E91=45,E91),IF(F91=45,F91))+SUM(IF(B106=45,B106),IF(C106=45,C106),IF(D106=45,D106),IF(E106=45,E106),IF(106=45,F106))</f>
        <v>0</v>
      </c>
      <c r="AE7" s="37">
        <f>+COUNTIF(B16:F16,"=45")+COUNTIF(B31:F31,"=45")+COUNTIF(B46:F46,"=45")+COUNTIF(B61:F61,"=45")+COUNTIF(B76:F76,"=45")+COUNTIF(B91:F91,"=45")+COUNTIF(B106:F106,"=45")</f>
        <v>0</v>
      </c>
    </row>
    <row r="8" spans="1:31" ht="12.75">
      <c r="A8" s="4">
        <v>3</v>
      </c>
      <c r="B8" s="116"/>
      <c r="C8" s="116"/>
      <c r="D8" s="116"/>
      <c r="E8" s="116"/>
      <c r="F8" s="116"/>
      <c r="G8" s="116"/>
      <c r="H8" s="116"/>
      <c r="I8" s="116"/>
      <c r="J8" s="116"/>
      <c r="L8" t="s">
        <v>10</v>
      </c>
      <c r="M8" s="9" t="s">
        <v>127</v>
      </c>
      <c r="N8" s="180">
        <f>+AE10-AE8+AE11</f>
        <v>0</v>
      </c>
      <c r="O8" s="181"/>
      <c r="P8" s="181"/>
      <c r="Q8" s="181"/>
      <c r="R8" s="181"/>
      <c r="S8" s="181"/>
      <c r="T8" s="181"/>
      <c r="U8" s="181"/>
      <c r="V8" s="182"/>
      <c r="W8" s="99">
        <f>+AD10-AD8-AD9+AD11</f>
        <v>0</v>
      </c>
      <c r="X8" s="6">
        <f>G46</f>
        <v>0</v>
      </c>
      <c r="Y8" s="6">
        <f>H46</f>
        <v>0</v>
      </c>
      <c r="Z8" s="6">
        <f>I46</f>
        <v>0</v>
      </c>
      <c r="AA8" s="6">
        <f>J46</f>
        <v>0</v>
      </c>
      <c r="AC8" s="36" t="s">
        <v>23</v>
      </c>
      <c r="AD8" s="16">
        <f>+SUM(IF(B16&lt;95,B16),IF(C16&lt;95,C16),IF(D16&lt;95,D16),IF(E16&lt;95,E16),IF(F16&lt;95,F16))+SUM(IF(B31&lt;95,B31),IF(C31&lt;95,C31),IF(D31&lt;95,D31),IF(E31&lt;95,E31),IF(F31&lt;95,F31))+SUM(IF(B46&lt;95,B46),IF(C46&lt;95,C46),IF(D46&lt;95,D46),IF(E46&lt;95,E46),IF(F46&lt;95,F46))+SUM(IF(B61&lt;95,B61),IF(C61&lt;95,C61),IF(D61&lt;95,D61),IF(E61&lt;95,E61),IF(F61&lt;95,F61))+SUM(IF(B76&lt;95,B76),IF(C76&lt;95,C76),IF(D76&lt;95,D76),IF(E76&lt;95,E76),IF(F76&lt;95,F76))+SUM(IF(B91&lt;95,B91),IF(C91&lt;95,C91),IF(D91&lt;95,D91),IF(E91&lt;95,E91),IF(F91&lt;95,F91))+SUM(IF(B106&lt;95,B106),IF(C106&lt;95,C106),IF(D106&lt;95,D106),IF(E106&lt;95,E106),IF(106&lt;95,F106))</f>
        <v>0</v>
      </c>
      <c r="AE8" s="37">
        <f>+COUNTIF(B16:F16,"&lt;95")+COUNTIF(B31:F31,"&lt;95")+COUNTIF(B46:F46,"&lt;95")+COUNTIF(B61:F61,"&lt;95")+COUNTIF(B76:F76,"&lt;95")+COUNTIF(B91:F91,"&lt;95")+COUNTIF(B106:F106,"&lt;95")-(COUNTIF(B16:F16,"=0")+COUNTIF(B31:F31,"=0")+COUNTIF(B46:F46,"=0")+COUNTIF(B61:F61,"=0")+COUNTIF(B76:F76,"=0")+COUNTIF(B91:F91,"=0")+COUNTIF(B106:F106,"=0"))</f>
        <v>0</v>
      </c>
    </row>
    <row r="9" spans="1:31" ht="12.75">
      <c r="A9" s="4">
        <v>4</v>
      </c>
      <c r="B9" s="116"/>
      <c r="C9" s="116"/>
      <c r="D9" s="116"/>
      <c r="E9" s="116"/>
      <c r="F9" s="116"/>
      <c r="G9" s="116"/>
      <c r="H9" s="116"/>
      <c r="I9" s="116"/>
      <c r="J9" s="116"/>
      <c r="M9" s="9" t="s">
        <v>128</v>
      </c>
      <c r="N9" s="180">
        <f>+AE12-AE10+AE13</f>
        <v>0</v>
      </c>
      <c r="O9" s="181"/>
      <c r="P9" s="181"/>
      <c r="Q9" s="181"/>
      <c r="R9" s="181"/>
      <c r="S9" s="181"/>
      <c r="T9" s="181"/>
      <c r="U9" s="181"/>
      <c r="V9" s="182"/>
      <c r="W9" s="49">
        <f>+AD12-AD10-AD11+AD13</f>
        <v>0</v>
      </c>
      <c r="X9" s="6">
        <f>G61</f>
        <v>0</v>
      </c>
      <c r="Y9" s="6">
        <f>H61</f>
        <v>0</v>
      </c>
      <c r="Z9" s="6">
        <f>I61</f>
        <v>0</v>
      </c>
      <c r="AA9" s="6">
        <f>J61</f>
        <v>0</v>
      </c>
      <c r="AC9" s="36" t="s">
        <v>122</v>
      </c>
      <c r="AD9" s="16">
        <f>+SUM(IF(B16=95,B16),IF(C16=95,C16),IF(D16=95,D16),IF(E16=95,E16),IF(F16=95,F16))+SUM(IF(B31=95,B31),IF(C31=95,C31),IF(D31=95,D31),IF(E31=95,E31),IF(F31=95,F31))+SUM(IF(B46=95,B46),IF(C46=95,C46),IF(D46=95,D46),IF(E46=95,E46),IF(F46=95,F46))+SUM(IF(B61=95,B61),IF(C61=95,C61),IF(D61=95,D61),IF(E61=95,E61),IF(F61=95,F61))+SUM(IF(B76=95,B76),IF(C76=95,C76),IF(D76=95,D76),IF(E76=95,E76),IF(F76=95,F76))+SUM(IF(B91=95,B91),IF(C91=95,C91),IF(D91=95,D91),IF(E91=95,E91),IF(F91=95,F91))+SUM(IF(B106=95,B106),IF(C106=95,C106),IF(D106=95,D106),IF(E106=95,E106),IF(106=95,F106))</f>
        <v>0</v>
      </c>
      <c r="AE9" s="37">
        <f>+COUNTIF(B16:F16,"=95")+COUNTIF(B31:F31,"=95")+COUNTIF(B46:F46,"=95")+COUNTIF(B61:F61,"=95")+COUNTIF(B76:F76,"=95")+COUNTIF(B91:F91,"=95")+COUNTIF(B106:F106,"=95")</f>
        <v>0</v>
      </c>
    </row>
    <row r="10" spans="1:31" ht="12.75">
      <c r="A10" s="4">
        <v>5</v>
      </c>
      <c r="B10" s="116"/>
      <c r="C10" s="116"/>
      <c r="D10" s="116"/>
      <c r="E10" s="116"/>
      <c r="F10" s="116"/>
      <c r="G10" s="116"/>
      <c r="H10" s="116"/>
      <c r="I10" s="116"/>
      <c r="J10" s="116"/>
      <c r="M10" s="9" t="s">
        <v>121</v>
      </c>
      <c r="N10" s="180">
        <f>+AE14-AE12+AE15</f>
        <v>0</v>
      </c>
      <c r="O10" s="181"/>
      <c r="P10" s="181"/>
      <c r="Q10" s="181"/>
      <c r="R10" s="181"/>
      <c r="S10" s="181"/>
      <c r="T10" s="181"/>
      <c r="U10" s="181"/>
      <c r="V10" s="182"/>
      <c r="W10" s="49">
        <f>+AD14-AD12-AD13+AD15</f>
        <v>0</v>
      </c>
      <c r="X10" s="6">
        <f>G76</f>
        <v>0</v>
      </c>
      <c r="Y10" s="6">
        <f>H76</f>
        <v>0</v>
      </c>
      <c r="Z10" s="6">
        <f>I76</f>
        <v>0</v>
      </c>
      <c r="AA10" s="6">
        <f>J76</f>
        <v>0</v>
      </c>
      <c r="AC10" s="36" t="s">
        <v>22</v>
      </c>
      <c r="AD10" s="16">
        <f>+SUM(IF(B16&lt;110,B16),IF(C16&lt;110,C16),IF(D16&lt;110,D16),IF(E16&lt;110,E16),IF(F16&lt;110,F16))+SUM(IF(B31&lt;110,B31),IF(C31&lt;110,C31),IF(D31&lt;110,D31),IF(E31&lt;110,E31),IF(F31&lt;110,F31))+SUM(IF(B46&lt;110,B46),IF(C46&lt;110,C46),IF(D46&lt;110,D46),IF(E46&lt;110,E46),IF(F46&lt;110,F46))+SUM(IF(B61&lt;110,B61),IF(C61&lt;110,C61),IF(D61&lt;110,D61),IF(E61&lt;110,E61),IF(F61&lt;110,F61))+SUM(IF(B76&lt;110,B76),IF(C76&lt;110,C76),IF(D76&lt;110,D76),IF(E76&lt;110,E76),IF(F76&lt;110,F76))+SUM(IF(B91&lt;110,B91),IF(C91&lt;110,C91),IF(D91&lt;110,D91),IF(E91&lt;110,E91),IF(F91&lt;110,F91))+SUM(IF(B106&lt;110,B106),IF(C106&lt;110,C106),IF(D106&lt;110,D106),IF(E106&lt;110,E106),IF(106&lt;110,F106))</f>
        <v>0</v>
      </c>
      <c r="AE10" s="37">
        <f>+COUNTIF(B16:F16,"&lt;110")+COUNTIF(B31:F31,"&lt;110")+COUNTIF(B46:F46,"&lt;110")+COUNTIF(B61:F61,"&lt;110")+COUNTIF(B76:F76,"&lt;110")+COUNTIF(B91:F91,"&lt;110")+COUNTIF(B106:F106,"&lt;110")-(COUNTIF(B16:F16,"=0")+COUNTIF(B31:F31,"=0")+COUNTIF(B46:F46,"=0")+COUNTIF(B61:F61,"=0")+COUNTIF(B76:F76,"=0")+COUNTIF(B91:F91,"=0")+COUNTIF(B106:F106,"=0"))</f>
        <v>0</v>
      </c>
    </row>
    <row r="11" spans="1:31" ht="12.75">
      <c r="A11" s="4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M11" s="9" t="s">
        <v>11</v>
      </c>
      <c r="N11" s="180">
        <f>+AE16</f>
        <v>0</v>
      </c>
      <c r="O11" s="181"/>
      <c r="P11" s="181"/>
      <c r="Q11" s="181"/>
      <c r="R11" s="181"/>
      <c r="S11" s="181"/>
      <c r="T11" s="181"/>
      <c r="U11" s="181"/>
      <c r="V11" s="182"/>
      <c r="W11" s="49">
        <f>+AD16</f>
        <v>0</v>
      </c>
      <c r="X11" s="6">
        <f>G91</f>
        <v>0</v>
      </c>
      <c r="Y11" s="6">
        <f>H91</f>
        <v>0</v>
      </c>
      <c r="Z11" s="6">
        <f>I91</f>
        <v>0</v>
      </c>
      <c r="AA11" s="6">
        <f>J91</f>
        <v>0</v>
      </c>
      <c r="AC11" s="36" t="s">
        <v>123</v>
      </c>
      <c r="AD11" s="16">
        <f>+SUM(IF(B16=110,B16),IF(C16=110,C16),IF(D16=110,D16),IF(E16=110,E16),IF(F16=110,F16))+SUM(IF(B31=110,B31),IF(C31=110,C31),IF(D31=110,D31),IF(E31=110,E31),IF(F31=110,F31))+SUM(IF(B46=110,B46),IF(C46=110,C46),IF(D46=110,D46),IF(E46=110,E46),IF(F46=110,F46))+SUM(IF(B61=110,B61),IF(C61=110,C61),IF(D61=110,D61),IF(E61=110,E61),IF(F61=110,F61))+SUM(IF(B76=110,B76),IF(C76=110,C76),IF(D76=110,D76),IF(E76=110,E76),IF(F76=110,F76))+SUM(IF(B91=110,B91),IF(C91=110,C91),IF(D91=110,D91),IF(E91=110,E91),IF(F91=110,F91))+SUM(IF(B106=110,B106),IF(C106=110,C106),IF(D106=110,D106),IF(E106=110,E106),IF(106=110,F106))</f>
        <v>0</v>
      </c>
      <c r="AE11" s="37">
        <f>+COUNTIF(B16:F16,"=110")+COUNTIF(B31:F31,"=110")+COUNTIF(B46:F46,"=110")+COUNTIF(B61:F61,"=110")+COUNTIF(B76:F76,"=110")+COUNTIF(B91:F91,"=110")+COUNTIF(B106:F106,"=110")</f>
        <v>0</v>
      </c>
    </row>
    <row r="12" spans="1:31" ht="13.5" thickBot="1">
      <c r="A12" s="4">
        <v>7</v>
      </c>
      <c r="B12" s="116"/>
      <c r="C12" s="116"/>
      <c r="D12" s="116"/>
      <c r="E12" s="116"/>
      <c r="F12" s="116"/>
      <c r="G12" s="116"/>
      <c r="H12" s="116"/>
      <c r="I12" s="116"/>
      <c r="J12" s="116"/>
      <c r="W12" s="1"/>
      <c r="X12" s="6">
        <f>G106</f>
        <v>0</v>
      </c>
      <c r="Y12" s="6">
        <f>H106</f>
        <v>0</v>
      </c>
      <c r="Z12" s="6">
        <f>I106</f>
        <v>0</v>
      </c>
      <c r="AA12" s="6">
        <f>J106</f>
        <v>0</v>
      </c>
      <c r="AC12" s="36" t="s">
        <v>24</v>
      </c>
      <c r="AD12" s="16">
        <f>+SUM(IF(B16&lt;130,B16),IF(C16&lt;130,C16),IF(D16&lt;130,D16),IF(E16&lt;130,E16),IF(F16&lt;130,F16))+SUM(IF(B31&lt;130,B31),IF(C31&lt;130,C31),IF(D31&lt;130,D31),IF(E31&lt;130,E31),IF(F31&lt;130,F31))+SUM(IF(B46&lt;130,B46),IF(C46&lt;130,C46),IF(D46&lt;130,D46),IF(E46&lt;130,E46),IF(F46&lt;130,F46))+SUM(IF(B61&lt;130,B61),IF(C61&lt;130,C61),IF(D61&lt;130,D61),IF(E61&lt;130,E61),IF(F61&lt;130,F61))+SUM(IF(B76&lt;130,B76),IF(C76&lt;130,C76),IF(D76&lt;130,D76),IF(E76&lt;130,E76),IF(F76&lt;130,F76))+SUM(IF(B91&lt;130,B91),IF(C91&lt;130,C91),IF(D91&lt;130,D91),IF(E91&lt;130,E91),IF(F91&lt;130,F91))+SUM(IF(B106&lt;130,B106),IF(C106&lt;130,C106),IF(D106&lt;130,D106),IF(E106&lt;130,E106),IF(106&lt;130,F106))</f>
        <v>0</v>
      </c>
      <c r="AE12" s="37">
        <f>+COUNTIF(B16:F16,"&lt;130")+COUNTIF(B31:F31,"&lt;130")+COUNTIF(B46:F46,"&lt;130")+COUNTIF(B61:F61,"&lt;130")+COUNTIF(B76:F76,"&lt;130")+COUNTIF(B91:F91,"&lt;130")+COUNTIF(B106:F106,"&lt;130")-(COUNTIF(B16:F16,"=0")+COUNTIF(B31:F31,"=0")+COUNTIF(B46:F46,"=0")+COUNTIF(B61:F61,"=0")+COUNTIF(B76:F76,"=0")+COUNTIF(B91:F91,"=0")+COUNTIF(B106:F106,"=0"))</f>
        <v>0</v>
      </c>
    </row>
    <row r="13" spans="1:31" ht="13.5" thickBot="1">
      <c r="A13" s="4">
        <v>8</v>
      </c>
      <c r="B13" s="116"/>
      <c r="C13" s="116"/>
      <c r="D13" s="116"/>
      <c r="E13" s="116"/>
      <c r="F13" s="116"/>
      <c r="G13" s="116"/>
      <c r="H13" s="116"/>
      <c r="I13" s="116"/>
      <c r="J13" s="116"/>
      <c r="R13" s="24" t="s">
        <v>12</v>
      </c>
      <c r="S13" s="25"/>
      <c r="T13" s="25"/>
      <c r="U13" s="25"/>
      <c r="V13" s="26"/>
      <c r="W13" s="49">
        <f>(W6+W7+W8+W9+W10+W11)</f>
        <v>0</v>
      </c>
      <c r="X13" s="6">
        <f>SUM(X6:X12)</f>
        <v>0</v>
      </c>
      <c r="Y13" s="6">
        <f>SUM(Y6:Y12)</f>
        <v>0</v>
      </c>
      <c r="Z13" s="6">
        <f>SUM(Z6:Z12)</f>
        <v>0</v>
      </c>
      <c r="AA13" s="6">
        <f>SUM(AA6:AA12)</f>
        <v>0</v>
      </c>
      <c r="AC13" s="36" t="s">
        <v>124</v>
      </c>
      <c r="AD13" s="16">
        <f>+SUM(IF(B16=130,B16),IF(C16=130,C16),IF(D16=130,D16),IF(E16=130,E16),IF(F16=130,F16))+SUM(IF(B31=130,B31),IF(C31=130,C31),IF(D31=130,D31),IF(E31=130,E31),IF(F31=130,F31))+SUM(IF(B46=130,B46),IF(C46=130,C46),IF(D46=130,D46),IF(E46=130,E46),IF(F46=130,F46))+SUM(IF(B61=130,B61),IF(C61=130,C61),IF(D61=130,D61),IF(E61=130,E61),IF(F61=130,F61))+SUM(IF(B76=130,B76),IF(C76=130,C76),IF(D76=130,D76),IF(E76=130,E76),IF(F76=130,F76))+SUM(IF(B91=130,B91),IF(C91=130,C91),IF(D91=130,D91),IF(E91=130,E91),IF(F91=130,F91))+SUM(IF(B106=130,B106),IF(C106=130,C106),IF(D106=130,D106),IF(E106=130,E106),IF(106=130,F106))</f>
        <v>0</v>
      </c>
      <c r="AE13" s="37">
        <f>+COUNTIF(B16:F16,"=130")+COUNTIF(B31:F31,"=130")+COUNTIF(B46:F46,"=130")+COUNTIF(B61:F61,"=130")+COUNTIF(B76:F76,"=130")+COUNTIF(B91:F91,"=130")+COUNTIF(B106:F106,"=130")</f>
        <v>0</v>
      </c>
    </row>
    <row r="14" spans="1:31" ht="13.5" thickBot="1">
      <c r="A14" s="4">
        <v>9</v>
      </c>
      <c r="B14" s="116"/>
      <c r="C14" s="116"/>
      <c r="D14" s="116"/>
      <c r="E14" s="116"/>
      <c r="F14" s="116"/>
      <c r="G14" s="116"/>
      <c r="H14" s="116"/>
      <c r="I14" s="116"/>
      <c r="J14" s="116"/>
      <c r="R14" s="21" t="s">
        <v>13</v>
      </c>
      <c r="S14" s="22"/>
      <c r="T14" s="22"/>
      <c r="U14" s="22"/>
      <c r="V14" s="23"/>
      <c r="W14" s="49">
        <f>(D17+D32+D47+D62+D77+D92+D107)</f>
        <v>0</v>
      </c>
      <c r="X14" s="12"/>
      <c r="Y14" s="11"/>
      <c r="Z14" s="12">
        <f>(X13+Y13+Z13+AA13)</f>
        <v>0</v>
      </c>
      <c r="AA14" s="13"/>
      <c r="AC14" s="36" t="s">
        <v>25</v>
      </c>
      <c r="AD14" s="16">
        <f>+SUM(IF(B16&lt;160,B16),IF(C16&lt;160,C16),IF(D16&lt;160,D16),IF(E16&lt;160,E16),IF(F16&lt;160,F16))+SUM(IF(B31&lt;160,B31),IF(C31&lt;160,C31),IF(D31&lt;160,D31),IF(E31&lt;160,E31),IF(F31&lt;160,F31))+SUM(IF(B46&lt;160,B46),IF(C46&lt;160,C46),IF(D46&lt;160,D46),IF(E46&lt;160,E46),IF(F46&lt;160,F46))+SUM(IF(B61&lt;160,B61),IF(C61&lt;160,C61),IF(D61&lt;160,D61),IF(E61&lt;160,E61),IF(F61&lt;160,F61))+SUM(IF(B76&lt;160,B76),IF(C76&lt;160,C76),IF(D76&lt;160,D76),IF(E76&lt;160,E76),IF(F76&lt;160,F76))+SUM(IF(B91&lt;160,B91),IF(C91&lt;160,C91),IF(D91&lt;160,D91),IF(E91&lt;160,E91),IF(F91&lt;160,F91))+SUM(IF(B106&lt;160,B106),IF(C106&lt;160,C106),IF(D106&lt;160,D106),IF(E106&lt;160,E106),IF(106&lt;160,F106))</f>
        <v>0</v>
      </c>
      <c r="AE14" s="37">
        <f>+COUNTIF(B16:F16,"&lt;160")+COUNTIF(B31:F31,"&lt;160")+COUNTIF(B46:F46,"&lt;160")+COUNTIF(B61:F61,"&lt;160")+COUNTIF(B76:F76,"&lt;160")+COUNTIF(B91:F91,"&lt;160")+COUNTIF(B106:F106,"&lt;160")-(COUNTIF(B16:F16,"=0")+COUNTIF(B31:F31,"=0")+COUNTIF(B46:F46,"=0")+COUNTIF(B61:F61,"=0")+COUNTIF(B76:F76,"=0")+COUNTIF(B91:F91,"=0")+COUNTIF(B106:F106,"=0"))</f>
        <v>0</v>
      </c>
    </row>
    <row r="15" spans="1:31" ht="12.75">
      <c r="A15" s="4">
        <v>10</v>
      </c>
      <c r="B15" s="116"/>
      <c r="C15" s="116"/>
      <c r="D15" s="116"/>
      <c r="E15" s="116"/>
      <c r="F15" s="116"/>
      <c r="G15" s="116"/>
      <c r="H15" s="116"/>
      <c r="I15" s="116"/>
      <c r="J15" s="116"/>
      <c r="W15" s="1" t="s">
        <v>14</v>
      </c>
      <c r="X15" s="1"/>
      <c r="Y15" s="1"/>
      <c r="Z15" s="1" t="s">
        <v>15</v>
      </c>
      <c r="AC15" s="36" t="s">
        <v>120</v>
      </c>
      <c r="AD15" s="16">
        <f>+SUM(IF(B16=160,B16),IF(C16=160,C16),IF(D16=160,D16),IF(E16=160,E16),IF(F16&lt;160,F16))+SUM(IF(B31=160,B31),IF(C31=160,C31),IF(D31=160,D31),IF(E31=160,E31),IF(F31=160,F31))+SUM(IF(B46=160,B46),IF(C46=160,C46),IF(D46=160,D46),IF(E46=160,E46),IF(F46=160,F46))+SUM(IF(B61=160,B61),IF(C61=160,C61),IF(D61=160,D61),IF(E61=160,E61),IF(F61=160,F61))+SUM(IF(B76=160,B76),IF(C76=160,C76),IF(D76=160,D76),IF(E76=160,E76),IF(F76=160,F76))+SUM(IF(B91=160,B91),IF(C91=160,C91),IF(D91=160,D91),IF(E91=160,E91),IF(F91=160,F91))+SUM(IF(B106=160,B106),IF(C106=160,C106),IF(D106=160,D106),IF(E106=160,E106),IF(106=160,F106))</f>
        <v>0</v>
      </c>
      <c r="AE15" s="37">
        <f>+COUNTIF(B16:F16,"=160")+COUNTIF(B31:F31,"=160")+COUNTIF(B46:F46,"=160")+COUNTIF(B61:F61,"=160")+COUNTIF(B76:F76,"=160")+COUNTIF(B91:F91,"=160")+COUNTIF(B106:F106,"=160")</f>
        <v>0</v>
      </c>
    </row>
    <row r="16" spans="1:31" ht="13.5" thickBot="1">
      <c r="A16" s="5" t="s">
        <v>16</v>
      </c>
      <c r="B16" s="6">
        <f aca="true" t="shared" si="0" ref="B16:J16">SUM(B6:B15)</f>
        <v>0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L16" t="s">
        <v>165</v>
      </c>
      <c r="X16" s="2">
        <f>(Z14)</f>
        <v>0</v>
      </c>
      <c r="Y16" t="s">
        <v>17</v>
      </c>
      <c r="Z16" s="2">
        <f>(X16*0.6)</f>
        <v>0</v>
      </c>
      <c r="AC16" s="38" t="s">
        <v>11</v>
      </c>
      <c r="AD16" s="11">
        <f>+SUM(IF(B16&gt;160,B16),IF(C16&gt;160,C16),IF(D16&gt;160,D16),IF(E16&gt;160,E16),IF(F16&gt;160,F16))+SUM(IF(B31&gt;160,B31),IF(C31&gt;160,C31),IF(D31&gt;160,D31),IF(E31&gt;160,E31),IF(F31&gt;160,F31))+SUM(IF(B46&gt;160,B46),IF(C46&gt;160,C46),IF(D46&gt;160,D46),IF(E46&gt;160,E46),IF(F46&gt;160,F46))+SUM(IF(B61&gt;160,B61),IF(C61&gt;160,C61),IF(D61&gt;160,D61),IF(E61&gt;160,E61),IF(F61&gt;160,F61))+SUM(IF(B76&gt;160,B76),IF(C76&gt;160,C76),IF(D76&gt;160,D76),IF(E76&gt;160,E76),IF(F76&gt;160,F76))+SUM(IF(B91&gt;160,B91),IF(C91&gt;160,C91),IF(D91&gt;160,D91),IF(E91&gt;160,E91),IF(F91&gt;160,F91))+SUM(IF(B106&gt;160,B106),IF(C106&gt;160,C106),IF(D106&gt;160,D106),IF(E106&gt;160,E106),IF(106&gt;160,F106))</f>
        <v>0</v>
      </c>
      <c r="AE16" s="14">
        <f>+COUNTIF(B16:F16,"&gt;160")+COUNTIF(B31:F31,"&gt;160")+COUNTIF(B46:F46,"&gt;160")+COUNTIF(B61:F61,"&gt;160")+COUNTIF(B76:F76,"&gt;160")+COUNTIF(B91:F91,"&gt;160")+COUNTIF(B106:F106,"&gt;160")</f>
        <v>0</v>
      </c>
    </row>
    <row r="17" spans="1:27" ht="13.5" thickBot="1">
      <c r="A17" s="16"/>
      <c r="B17" s="17"/>
      <c r="C17" s="12"/>
      <c r="D17" s="12">
        <f>(B16+C16+D16+E16+F16)</f>
        <v>0</v>
      </c>
      <c r="E17" s="12"/>
      <c r="F17" s="14"/>
      <c r="G17" s="15"/>
      <c r="H17" s="15"/>
      <c r="I17" s="15"/>
      <c r="J17" s="15"/>
      <c r="L17" s="7" t="s">
        <v>18</v>
      </c>
      <c r="V17" t="s">
        <v>19</v>
      </c>
      <c r="W17">
        <f>W14</f>
        <v>0</v>
      </c>
      <c r="X17" s="18" t="s">
        <v>20</v>
      </c>
      <c r="Y17" s="2">
        <f>Z16</f>
        <v>0</v>
      </c>
      <c r="Z17" s="2" t="s">
        <v>19</v>
      </c>
      <c r="AA17" s="19">
        <f>(W17+Y17)</f>
        <v>0</v>
      </c>
    </row>
    <row r="18" spans="7:27" ht="23.25" customHeight="1" thickBot="1">
      <c r="G18" s="29"/>
      <c r="M18" s="15"/>
      <c r="Y18" s="2"/>
      <c r="AA18" s="2"/>
    </row>
    <row r="19" spans="1:12" ht="13.5" thickBot="1">
      <c r="A19" s="208" t="s">
        <v>242</v>
      </c>
      <c r="B19" s="209"/>
      <c r="C19" s="209"/>
      <c r="D19" s="209"/>
      <c r="E19" s="209"/>
      <c r="F19" s="209"/>
      <c r="G19" s="209"/>
      <c r="H19" s="209"/>
      <c r="I19" s="209"/>
      <c r="J19" s="210"/>
      <c r="L19" s="126" t="s">
        <v>170</v>
      </c>
    </row>
    <row r="20" spans="1:10" ht="24" customHeight="1">
      <c r="A20" s="41" t="s">
        <v>1</v>
      </c>
      <c r="B20" s="41" t="s">
        <v>137</v>
      </c>
      <c r="C20" s="41" t="s">
        <v>137</v>
      </c>
      <c r="D20" s="41" t="s">
        <v>137</v>
      </c>
      <c r="E20" s="41" t="s">
        <v>133</v>
      </c>
      <c r="F20" s="41" t="s">
        <v>133</v>
      </c>
      <c r="G20" s="41" t="s">
        <v>3</v>
      </c>
      <c r="H20" s="41" t="s">
        <v>4</v>
      </c>
      <c r="I20" s="41" t="s">
        <v>5</v>
      </c>
      <c r="J20" s="41" t="s">
        <v>6</v>
      </c>
    </row>
    <row r="21" spans="1:13" ht="12.75" customHeight="1">
      <c r="A21" s="4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M21" s="9"/>
    </row>
    <row r="22" spans="1:23" ht="12.75">
      <c r="A22" s="4">
        <v>2</v>
      </c>
      <c r="B22" s="116"/>
      <c r="C22" s="116"/>
      <c r="D22" s="116"/>
      <c r="E22" s="116"/>
      <c r="F22" s="116"/>
      <c r="G22" s="116"/>
      <c r="H22" s="116"/>
      <c r="I22" s="116"/>
      <c r="J22" s="116"/>
      <c r="M22" s="9" t="s">
        <v>129</v>
      </c>
      <c r="W22" s="27" t="e">
        <f>(W6+W7)/W14</f>
        <v>#DIV/0!</v>
      </c>
    </row>
    <row r="23" spans="1:23" ht="12.75">
      <c r="A23" s="4">
        <v>3</v>
      </c>
      <c r="B23" s="116"/>
      <c r="C23" s="116"/>
      <c r="D23" s="116"/>
      <c r="E23" s="116"/>
      <c r="F23" s="116"/>
      <c r="G23" s="116"/>
      <c r="H23" s="116"/>
      <c r="I23" s="116"/>
      <c r="J23" s="116"/>
      <c r="L23" t="s">
        <v>10</v>
      </c>
      <c r="M23" s="9" t="s">
        <v>127</v>
      </c>
      <c r="W23" s="27" t="e">
        <f>(W8/W14)</f>
        <v>#DIV/0!</v>
      </c>
    </row>
    <row r="24" spans="1:23" ht="12.75">
      <c r="A24" s="4">
        <v>4</v>
      </c>
      <c r="B24" s="116"/>
      <c r="C24" s="116"/>
      <c r="D24" s="116"/>
      <c r="E24" s="116"/>
      <c r="F24" s="116"/>
      <c r="G24" s="116"/>
      <c r="H24" s="116"/>
      <c r="I24" s="116"/>
      <c r="J24" s="116"/>
      <c r="M24" s="9" t="s">
        <v>128</v>
      </c>
      <c r="W24" s="27" t="e">
        <f>(W9/W14)</f>
        <v>#DIV/0!</v>
      </c>
    </row>
    <row r="25" spans="1:23" ht="12.75">
      <c r="A25" s="4">
        <v>5</v>
      </c>
      <c r="B25" s="116"/>
      <c r="C25" s="116"/>
      <c r="D25" s="116"/>
      <c r="E25" s="116"/>
      <c r="F25" s="116"/>
      <c r="G25" s="116"/>
      <c r="H25" s="116"/>
      <c r="I25" s="116"/>
      <c r="J25" s="116"/>
      <c r="M25" s="9" t="s">
        <v>121</v>
      </c>
      <c r="W25" s="27" t="e">
        <f>(W10/W14)</f>
        <v>#DIV/0!</v>
      </c>
    </row>
    <row r="26" spans="1:23" ht="12.75">
      <c r="A26" s="4">
        <v>6</v>
      </c>
      <c r="B26" s="116"/>
      <c r="C26" s="116"/>
      <c r="D26" s="116"/>
      <c r="E26" s="116"/>
      <c r="F26" s="116"/>
      <c r="G26" s="116"/>
      <c r="H26" s="116"/>
      <c r="I26" s="116"/>
      <c r="J26" s="116"/>
      <c r="M26" s="9" t="s">
        <v>11</v>
      </c>
      <c r="W26" s="27" t="e">
        <f>(W117/W14)</f>
        <v>#DIV/0!</v>
      </c>
    </row>
    <row r="27" spans="1:10" ht="12.75">
      <c r="A27" s="4">
        <v>7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24" ht="12.75">
      <c r="A28" s="4">
        <v>8</v>
      </c>
      <c r="B28" s="116"/>
      <c r="C28" s="116"/>
      <c r="D28" s="116"/>
      <c r="E28" s="116"/>
      <c r="F28" s="116"/>
      <c r="G28" s="116"/>
      <c r="H28" s="116"/>
      <c r="I28" s="116"/>
      <c r="J28" s="116"/>
      <c r="L28" s="7" t="s">
        <v>171</v>
      </c>
      <c r="X28" s="28" t="e">
        <f>(Z14/W14)</f>
        <v>#DIV/0!</v>
      </c>
    </row>
    <row r="29" spans="1:10" ht="12.75">
      <c r="A29" s="4">
        <v>9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26" ht="12.75" customHeight="1">
      <c r="A30" s="4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M30" s="183" t="s">
        <v>105</v>
      </c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</row>
    <row r="31" spans="1:26" ht="12.75" customHeight="1">
      <c r="A31" s="5" t="s">
        <v>16</v>
      </c>
      <c r="B31" s="6">
        <f>SUM(B21:B30)</f>
        <v>0</v>
      </c>
      <c r="C31" s="6">
        <f aca="true" t="shared" si="1" ref="C31:J31">SUM(C21:C30)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M31" s="58" t="s">
        <v>97</v>
      </c>
      <c r="N31" s="202" t="s">
        <v>98</v>
      </c>
      <c r="O31" s="204"/>
      <c r="P31" s="204"/>
      <c r="Q31" s="203"/>
      <c r="R31" s="202" t="s">
        <v>99</v>
      </c>
      <c r="S31" s="204"/>
      <c r="T31" s="204"/>
      <c r="U31" s="203"/>
      <c r="V31" s="202" t="s">
        <v>100</v>
      </c>
      <c r="W31" s="203"/>
      <c r="X31" s="191"/>
      <c r="Y31" s="184"/>
      <c r="Z31" s="185"/>
    </row>
    <row r="32" spans="1:26" ht="12.75">
      <c r="A32" s="16"/>
      <c r="B32" s="17"/>
      <c r="C32" s="12"/>
      <c r="D32" s="12">
        <f>(B31+C31+D31+E31+F31)</f>
        <v>0</v>
      </c>
      <c r="E32" s="12"/>
      <c r="F32" s="14"/>
      <c r="G32" s="15"/>
      <c r="H32" s="15"/>
      <c r="I32" s="15"/>
      <c r="J32" s="15"/>
      <c r="M32" s="117">
        <v>0</v>
      </c>
      <c r="N32" s="205">
        <v>1</v>
      </c>
      <c r="O32" s="206"/>
      <c r="P32" s="206"/>
      <c r="Q32" s="207"/>
      <c r="R32" s="195">
        <v>0</v>
      </c>
      <c r="S32" s="197"/>
      <c r="T32" s="197"/>
      <c r="U32" s="196"/>
      <c r="V32" s="195">
        <v>0</v>
      </c>
      <c r="W32" s="196"/>
      <c r="X32" s="192"/>
      <c r="Y32" s="193"/>
      <c r="Z32" s="194"/>
    </row>
    <row r="33" ht="26.25" customHeight="1" thickBot="1"/>
    <row r="34" spans="1:10" ht="12.75" customHeight="1" thickBot="1">
      <c r="A34" s="208" t="s">
        <v>243</v>
      </c>
      <c r="B34" s="209"/>
      <c r="C34" s="209"/>
      <c r="D34" s="209"/>
      <c r="E34" s="209"/>
      <c r="F34" s="209"/>
      <c r="G34" s="209"/>
      <c r="H34" s="209"/>
      <c r="I34" s="209"/>
      <c r="J34" s="210"/>
    </row>
    <row r="35" spans="1:25" ht="23.25" customHeight="1">
      <c r="A35" s="41" t="s">
        <v>1</v>
      </c>
      <c r="B35" s="41" t="s">
        <v>133</v>
      </c>
      <c r="C35" s="41" t="s">
        <v>115</v>
      </c>
      <c r="D35" s="41" t="s">
        <v>115</v>
      </c>
      <c r="E35" s="41" t="s">
        <v>115</v>
      </c>
      <c r="F35" s="41" t="s">
        <v>116</v>
      </c>
      <c r="G35" s="41" t="s">
        <v>3</v>
      </c>
      <c r="H35" s="41" t="s">
        <v>4</v>
      </c>
      <c r="I35" s="41" t="s">
        <v>5</v>
      </c>
      <c r="J35" s="41" t="s">
        <v>6</v>
      </c>
      <c r="M35" s="188" t="s">
        <v>106</v>
      </c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90"/>
      <c r="Y35" s="39"/>
    </row>
    <row r="36" spans="1:25" ht="12.75" customHeight="1">
      <c r="A36" s="4">
        <v>1</v>
      </c>
      <c r="B36" s="116"/>
      <c r="C36" s="116"/>
      <c r="D36" s="116"/>
      <c r="E36" s="116"/>
      <c r="F36" s="116"/>
      <c r="G36" s="116"/>
      <c r="H36" s="116"/>
      <c r="I36" s="116"/>
      <c r="J36" s="116"/>
      <c r="M36" s="200" t="s">
        <v>84</v>
      </c>
      <c r="N36" s="212" t="s">
        <v>114</v>
      </c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39"/>
    </row>
    <row r="37" spans="1:25" ht="16.5" customHeight="1">
      <c r="A37" s="4">
        <v>2</v>
      </c>
      <c r="B37" s="116"/>
      <c r="C37" s="116"/>
      <c r="D37" s="116"/>
      <c r="E37" s="116"/>
      <c r="F37" s="116"/>
      <c r="G37" s="116"/>
      <c r="H37" s="116"/>
      <c r="I37" s="116"/>
      <c r="J37" s="116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39"/>
    </row>
    <row r="38" spans="1:25" ht="12.75">
      <c r="A38" s="4">
        <v>3</v>
      </c>
      <c r="B38" s="116"/>
      <c r="C38" s="116"/>
      <c r="D38" s="116"/>
      <c r="E38" s="116"/>
      <c r="F38" s="116"/>
      <c r="G38" s="116"/>
      <c r="H38" s="116"/>
      <c r="I38" s="116"/>
      <c r="J38" s="116"/>
      <c r="M38" s="48" t="s">
        <v>85</v>
      </c>
      <c r="N38" s="213" t="s">
        <v>86</v>
      </c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39"/>
    </row>
    <row r="39" spans="1:25" ht="15.75">
      <c r="A39" s="4">
        <v>4</v>
      </c>
      <c r="B39" s="116"/>
      <c r="C39" s="116"/>
      <c r="D39" s="116"/>
      <c r="E39" s="116"/>
      <c r="F39" s="116"/>
      <c r="G39" s="116"/>
      <c r="H39" s="116"/>
      <c r="I39" s="116"/>
      <c r="J39" s="116"/>
      <c r="M39" s="48" t="s">
        <v>88</v>
      </c>
      <c r="N39" s="198">
        <v>1</v>
      </c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39"/>
    </row>
    <row r="40" spans="1:25" ht="15">
      <c r="A40" s="4">
        <v>5</v>
      </c>
      <c r="B40" s="116"/>
      <c r="C40" s="116"/>
      <c r="D40" s="116"/>
      <c r="E40" s="116"/>
      <c r="F40" s="116"/>
      <c r="G40" s="116"/>
      <c r="H40" s="116"/>
      <c r="I40" s="116"/>
      <c r="J40" s="116"/>
      <c r="M40" s="48" t="s">
        <v>89</v>
      </c>
      <c r="N40" s="186">
        <v>0</v>
      </c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39"/>
    </row>
    <row r="41" spans="1:24" ht="15">
      <c r="A41" s="4">
        <v>6</v>
      </c>
      <c r="B41" s="116"/>
      <c r="C41" s="116"/>
      <c r="D41" s="116"/>
      <c r="E41" s="116"/>
      <c r="F41" s="116"/>
      <c r="G41" s="116"/>
      <c r="H41" s="116"/>
      <c r="I41" s="116"/>
      <c r="J41" s="116"/>
      <c r="M41" s="48" t="s">
        <v>90</v>
      </c>
      <c r="N41" s="186">
        <v>0</v>
      </c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ht="15">
      <c r="A42" s="4">
        <v>7</v>
      </c>
      <c r="B42" s="116"/>
      <c r="C42" s="116"/>
      <c r="D42" s="116"/>
      <c r="E42" s="116"/>
      <c r="F42" s="116"/>
      <c r="G42" s="116"/>
      <c r="H42" s="116"/>
      <c r="I42" s="116"/>
      <c r="J42" s="116"/>
      <c r="M42" s="48" t="s">
        <v>91</v>
      </c>
      <c r="N42" s="186">
        <v>0</v>
      </c>
      <c r="O42" s="187"/>
      <c r="P42" s="187"/>
      <c r="Q42" s="187"/>
      <c r="R42" s="187"/>
      <c r="S42" s="187"/>
      <c r="T42" s="187"/>
      <c r="U42" s="187"/>
      <c r="V42" s="187"/>
      <c r="W42" s="187"/>
      <c r="X42" s="187"/>
    </row>
    <row r="43" spans="1:24" ht="15">
      <c r="A43" s="4">
        <v>8</v>
      </c>
      <c r="B43" s="116"/>
      <c r="C43" s="116"/>
      <c r="D43" s="116"/>
      <c r="E43" s="116"/>
      <c r="F43" s="116"/>
      <c r="G43" s="116"/>
      <c r="H43" s="116"/>
      <c r="I43" s="116"/>
      <c r="J43" s="116"/>
      <c r="M43" s="48" t="s">
        <v>92</v>
      </c>
      <c r="N43" s="186">
        <v>0</v>
      </c>
      <c r="O43" s="187"/>
      <c r="P43" s="187"/>
      <c r="Q43" s="187"/>
      <c r="R43" s="187"/>
      <c r="S43" s="187"/>
      <c r="T43" s="187"/>
      <c r="U43" s="187"/>
      <c r="V43" s="187"/>
      <c r="W43" s="187"/>
      <c r="X43" s="187"/>
    </row>
    <row r="44" spans="1:24" ht="15">
      <c r="A44" s="4">
        <v>9</v>
      </c>
      <c r="B44" s="116"/>
      <c r="C44" s="116"/>
      <c r="D44" s="116"/>
      <c r="E44" s="116"/>
      <c r="F44" s="116"/>
      <c r="G44" s="116"/>
      <c r="H44" s="116"/>
      <c r="I44" s="116"/>
      <c r="J44" s="116"/>
      <c r="M44" s="48" t="s">
        <v>93</v>
      </c>
      <c r="N44" s="186"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  <row r="45" spans="1:10" ht="12.75">
      <c r="A45" s="4">
        <v>10</v>
      </c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5" t="s">
        <v>16</v>
      </c>
      <c r="B46" s="6">
        <f>SUM(B36:B45)</f>
        <v>0</v>
      </c>
      <c r="C46" s="6">
        <f aca="true" t="shared" si="2" ref="C46:J46">SUM(C36:C45)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</row>
    <row r="47" spans="1:10" ht="12.75">
      <c r="A47" s="16"/>
      <c r="B47" s="17"/>
      <c r="C47" s="12"/>
      <c r="D47" s="12">
        <f>(B46+C46+D46+E46+F46)</f>
        <v>0</v>
      </c>
      <c r="E47" s="12"/>
      <c r="F47" s="14"/>
      <c r="G47" s="15"/>
      <c r="H47" s="15"/>
      <c r="I47" s="15"/>
      <c r="J47" s="15"/>
    </row>
    <row r="48" ht="24" customHeight="1" thickBot="1"/>
    <row r="49" spans="1:10" ht="13.5" thickBot="1">
      <c r="A49" s="208" t="s">
        <v>244</v>
      </c>
      <c r="B49" s="209"/>
      <c r="C49" s="209"/>
      <c r="D49" s="209"/>
      <c r="E49" s="209"/>
      <c r="F49" s="209"/>
      <c r="G49" s="209"/>
      <c r="H49" s="209"/>
      <c r="I49" s="209"/>
      <c r="J49" s="210"/>
    </row>
    <row r="50" spans="1:10" ht="25.5" customHeight="1">
      <c r="A50" s="41" t="s">
        <v>1</v>
      </c>
      <c r="B50" s="41" t="s">
        <v>135</v>
      </c>
      <c r="C50" s="41" t="s">
        <v>134</v>
      </c>
      <c r="D50" s="41" t="s">
        <v>133</v>
      </c>
      <c r="E50" s="41" t="s">
        <v>132</v>
      </c>
      <c r="F50" s="41" t="s">
        <v>136</v>
      </c>
      <c r="G50" s="41" t="s">
        <v>3</v>
      </c>
      <c r="H50" s="41" t="s">
        <v>4</v>
      </c>
      <c r="I50" s="41" t="s">
        <v>5</v>
      </c>
      <c r="J50" s="41" t="s">
        <v>6</v>
      </c>
    </row>
    <row r="51" spans="1:10" ht="12.75">
      <c r="A51" s="4">
        <v>1</v>
      </c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4">
        <v>2</v>
      </c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4">
        <v>3</v>
      </c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4">
        <v>4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12.75">
      <c r="A55" s="4">
        <v>5</v>
      </c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12.75">
      <c r="A56" s="4">
        <v>6</v>
      </c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ht="12.75">
      <c r="A57" s="4">
        <v>7</v>
      </c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0" ht="12.75">
      <c r="A58" s="4">
        <v>8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>
      <c r="A59" s="4">
        <v>9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2.75">
      <c r="A60" s="4">
        <v>10</v>
      </c>
      <c r="B60" s="116"/>
      <c r="C60" s="116"/>
      <c r="D60" s="116"/>
      <c r="E60" s="116"/>
      <c r="F60" s="116"/>
      <c r="G60" s="116"/>
      <c r="H60" s="116"/>
      <c r="I60" s="116"/>
      <c r="J60" s="116"/>
    </row>
    <row r="61" spans="1:10" ht="12.75">
      <c r="A61" s="5" t="s">
        <v>16</v>
      </c>
      <c r="B61" s="6">
        <f>SUM(B51:B60)</f>
        <v>0</v>
      </c>
      <c r="C61" s="6">
        <f aca="true" t="shared" si="3" ref="C61:J61">SUM(C51:C60)</f>
        <v>0</v>
      </c>
      <c r="D61" s="6">
        <f t="shared" si="3"/>
        <v>0</v>
      </c>
      <c r="E61" s="6">
        <f t="shared" si="3"/>
        <v>0</v>
      </c>
      <c r="F61" s="6">
        <f t="shared" si="3"/>
        <v>0</v>
      </c>
      <c r="G61" s="6">
        <f t="shared" si="3"/>
        <v>0</v>
      </c>
      <c r="H61" s="6">
        <f t="shared" si="3"/>
        <v>0</v>
      </c>
      <c r="I61" s="6">
        <f t="shared" si="3"/>
        <v>0</v>
      </c>
      <c r="J61" s="6">
        <f t="shared" si="3"/>
        <v>0</v>
      </c>
    </row>
    <row r="62" spans="1:10" ht="12.75">
      <c r="A62" s="16"/>
      <c r="B62" s="17"/>
      <c r="C62" s="12"/>
      <c r="D62" s="12">
        <f>(B61+C61+D61+E61+F61)</f>
        <v>0</v>
      </c>
      <c r="E62" s="12"/>
      <c r="F62" s="14"/>
      <c r="G62" s="15"/>
      <c r="H62" s="15"/>
      <c r="I62" s="15"/>
      <c r="J62" s="15"/>
    </row>
    <row r="63" ht="15" customHeight="1" thickBot="1"/>
    <row r="64" spans="1:10" ht="13.5" thickBot="1">
      <c r="A64" s="208" t="s">
        <v>245</v>
      </c>
      <c r="B64" s="209"/>
      <c r="C64" s="209"/>
      <c r="D64" s="209"/>
      <c r="E64" s="209"/>
      <c r="F64" s="209"/>
      <c r="G64" s="209"/>
      <c r="H64" s="209"/>
      <c r="I64" s="209"/>
      <c r="J64" s="210"/>
    </row>
    <row r="65" spans="1:10" ht="25.5" customHeight="1">
      <c r="A65" s="41" t="s">
        <v>1</v>
      </c>
      <c r="B65" s="41" t="s">
        <v>2</v>
      </c>
      <c r="C65" s="41" t="s">
        <v>2</v>
      </c>
      <c r="D65" s="41" t="s">
        <v>2</v>
      </c>
      <c r="E65" s="41" t="s">
        <v>2</v>
      </c>
      <c r="F65" s="41" t="s">
        <v>2</v>
      </c>
      <c r="G65" s="41" t="s">
        <v>3</v>
      </c>
      <c r="H65" s="41" t="s">
        <v>4</v>
      </c>
      <c r="I65" s="41" t="s">
        <v>5</v>
      </c>
      <c r="J65" s="41" t="s">
        <v>6</v>
      </c>
    </row>
    <row r="66" spans="1:10" ht="12.75">
      <c r="A66" s="4">
        <v>1</v>
      </c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>
      <c r="A67" s="4">
        <v>2</v>
      </c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2.75">
      <c r="A68" s="4">
        <v>3</v>
      </c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2.75">
      <c r="A69" s="4">
        <v>4</v>
      </c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>
      <c r="A70" s="4">
        <v>5</v>
      </c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>
      <c r="A71" s="4">
        <v>6</v>
      </c>
      <c r="B71" s="116"/>
      <c r="C71" s="116"/>
      <c r="D71" s="116"/>
      <c r="E71" s="116"/>
      <c r="F71" s="116"/>
      <c r="G71" s="116"/>
      <c r="H71" s="116"/>
      <c r="I71" s="116"/>
      <c r="J71" s="116"/>
    </row>
    <row r="72" spans="1:10" ht="12.75">
      <c r="A72" s="4">
        <v>7</v>
      </c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12.75">
      <c r="A73" s="4">
        <v>8</v>
      </c>
      <c r="B73" s="116"/>
      <c r="C73" s="116"/>
      <c r="D73" s="116"/>
      <c r="E73" s="116"/>
      <c r="F73" s="116"/>
      <c r="G73" s="116"/>
      <c r="H73" s="116"/>
      <c r="I73" s="116"/>
      <c r="J73" s="116"/>
    </row>
    <row r="74" spans="1:10" ht="12.75">
      <c r="A74" s="4">
        <v>9</v>
      </c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12.75">
      <c r="A75" s="4">
        <v>10</v>
      </c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12.75">
      <c r="A76" s="5" t="s">
        <v>16</v>
      </c>
      <c r="B76" s="6">
        <f>SUM(B66:B75)</f>
        <v>0</v>
      </c>
      <c r="C76" s="6">
        <f aca="true" t="shared" si="4" ref="C76:J76">SUM(C66:C75)</f>
        <v>0</v>
      </c>
      <c r="D76" s="6">
        <f t="shared" si="4"/>
        <v>0</v>
      </c>
      <c r="E76" s="6">
        <f t="shared" si="4"/>
        <v>0</v>
      </c>
      <c r="F76" s="6">
        <f t="shared" si="4"/>
        <v>0</v>
      </c>
      <c r="G76" s="6">
        <f t="shared" si="4"/>
        <v>0</v>
      </c>
      <c r="H76" s="6">
        <f t="shared" si="4"/>
        <v>0</v>
      </c>
      <c r="I76" s="6">
        <f t="shared" si="4"/>
        <v>0</v>
      </c>
      <c r="J76" s="6">
        <f t="shared" si="4"/>
        <v>0</v>
      </c>
    </row>
    <row r="77" spans="1:10" ht="12.75">
      <c r="A77" s="16"/>
      <c r="B77" s="17"/>
      <c r="C77" s="12"/>
      <c r="D77" s="12">
        <f>(B76+C76+D76+E76+F76)</f>
        <v>0</v>
      </c>
      <c r="E77" s="12"/>
      <c r="F77" s="14"/>
      <c r="G77" s="15"/>
      <c r="H77" s="15"/>
      <c r="I77" s="15"/>
      <c r="J77" s="15"/>
    </row>
    <row r="78" ht="18" customHeight="1" thickBot="1"/>
    <row r="79" spans="1:10" ht="13.5" thickBot="1">
      <c r="A79" s="208" t="s">
        <v>246</v>
      </c>
      <c r="B79" s="209"/>
      <c r="C79" s="209"/>
      <c r="D79" s="209"/>
      <c r="E79" s="209"/>
      <c r="F79" s="209"/>
      <c r="G79" s="209"/>
      <c r="H79" s="209"/>
      <c r="I79" s="209"/>
      <c r="J79" s="210"/>
    </row>
    <row r="80" spans="1:10" ht="23.25" customHeight="1">
      <c r="A80" s="41" t="s">
        <v>1</v>
      </c>
      <c r="B80" s="41" t="s">
        <v>2</v>
      </c>
      <c r="C80" s="41" t="s">
        <v>2</v>
      </c>
      <c r="D80" s="41" t="s">
        <v>2</v>
      </c>
      <c r="E80" s="41" t="s">
        <v>2</v>
      </c>
      <c r="F80" s="41" t="s">
        <v>2</v>
      </c>
      <c r="G80" s="41" t="s">
        <v>3</v>
      </c>
      <c r="H80" s="41" t="s">
        <v>4</v>
      </c>
      <c r="I80" s="41" t="s">
        <v>5</v>
      </c>
      <c r="J80" s="41" t="s">
        <v>6</v>
      </c>
    </row>
    <row r="81" spans="1:10" ht="12.75">
      <c r="A81" s="4">
        <v>1</v>
      </c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12.75">
      <c r="A82" s="4">
        <v>2</v>
      </c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12.75">
      <c r="A83" s="4">
        <v>3</v>
      </c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4">
        <v>4</v>
      </c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2.75">
      <c r="A85" s="4">
        <v>5</v>
      </c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12.75">
      <c r="A86" s="4">
        <v>6</v>
      </c>
      <c r="B86" s="116"/>
      <c r="C86" s="116"/>
      <c r="D86" s="116"/>
      <c r="E86" s="116"/>
      <c r="F86" s="116"/>
      <c r="G86" s="116"/>
      <c r="H86" s="116"/>
      <c r="I86" s="116"/>
      <c r="J86" s="116"/>
    </row>
    <row r="87" spans="1:10" ht="12.75">
      <c r="A87" s="4">
        <v>7</v>
      </c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12.75">
      <c r="A88" s="4">
        <v>8</v>
      </c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12.75">
      <c r="A89" s="4">
        <v>9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12.75">
      <c r="A90" s="4">
        <v>10</v>
      </c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2.75">
      <c r="A91" s="5" t="s">
        <v>16</v>
      </c>
      <c r="B91" s="6">
        <f>SUM(B81:B90)</f>
        <v>0</v>
      </c>
      <c r="C91" s="6">
        <f aca="true" t="shared" si="5" ref="C91:J91">SUM(C81:C90)</f>
        <v>0</v>
      </c>
      <c r="D91" s="6">
        <f t="shared" si="5"/>
        <v>0</v>
      </c>
      <c r="E91" s="6">
        <f t="shared" si="5"/>
        <v>0</v>
      </c>
      <c r="F91" s="6">
        <f t="shared" si="5"/>
        <v>0</v>
      </c>
      <c r="G91" s="6">
        <f t="shared" si="5"/>
        <v>0</v>
      </c>
      <c r="H91" s="6">
        <f t="shared" si="5"/>
        <v>0</v>
      </c>
      <c r="I91" s="6">
        <f t="shared" si="5"/>
        <v>0</v>
      </c>
      <c r="J91" s="6">
        <f t="shared" si="5"/>
        <v>0</v>
      </c>
    </row>
    <row r="92" spans="1:10" ht="12.75">
      <c r="A92" s="16"/>
      <c r="B92" s="17"/>
      <c r="C92" s="12"/>
      <c r="D92" s="12">
        <f>(B91+C91+D91+E91+F91)</f>
        <v>0</v>
      </c>
      <c r="E92" s="12"/>
      <c r="F92" s="14"/>
      <c r="G92" s="15"/>
      <c r="H92" s="15"/>
      <c r="I92" s="15"/>
      <c r="J92" s="15"/>
    </row>
    <row r="93" ht="20.25" customHeight="1" thickBot="1"/>
    <row r="94" spans="1:10" ht="13.5" thickBot="1">
      <c r="A94" s="208" t="s">
        <v>247</v>
      </c>
      <c r="B94" s="209"/>
      <c r="C94" s="209"/>
      <c r="D94" s="209"/>
      <c r="E94" s="209"/>
      <c r="F94" s="209"/>
      <c r="G94" s="209"/>
      <c r="H94" s="209"/>
      <c r="I94" s="209"/>
      <c r="J94" s="210"/>
    </row>
    <row r="95" spans="1:10" ht="22.5" customHeight="1">
      <c r="A95" s="100" t="s">
        <v>1</v>
      </c>
      <c r="B95" s="100" t="s">
        <v>2</v>
      </c>
      <c r="C95" s="100" t="s">
        <v>2</v>
      </c>
      <c r="D95" s="100" t="s">
        <v>2</v>
      </c>
      <c r="E95" s="100" t="s">
        <v>2</v>
      </c>
      <c r="F95" s="100" t="s">
        <v>2</v>
      </c>
      <c r="G95" s="100" t="s">
        <v>3</v>
      </c>
      <c r="H95" s="100" t="s">
        <v>4</v>
      </c>
      <c r="I95" s="100" t="s">
        <v>5</v>
      </c>
      <c r="J95" s="100" t="s">
        <v>6</v>
      </c>
    </row>
    <row r="96" spans="1:10" ht="12.75">
      <c r="A96" s="4">
        <v>1</v>
      </c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2.75">
      <c r="A97" s="4">
        <v>2</v>
      </c>
      <c r="B97" s="116"/>
      <c r="C97" s="116"/>
      <c r="D97" s="116"/>
      <c r="E97" s="116"/>
      <c r="F97" s="116"/>
      <c r="G97" s="116"/>
      <c r="H97" s="116"/>
      <c r="I97" s="116"/>
      <c r="J97" s="116"/>
    </row>
    <row r="98" spans="1:10" ht="12.75">
      <c r="A98" s="4">
        <v>3</v>
      </c>
      <c r="B98" s="116"/>
      <c r="C98" s="116"/>
      <c r="D98" s="116"/>
      <c r="E98" s="116"/>
      <c r="F98" s="116"/>
      <c r="G98" s="116"/>
      <c r="H98" s="116"/>
      <c r="I98" s="116"/>
      <c r="J98" s="116"/>
    </row>
    <row r="99" spans="1:10" ht="12.75">
      <c r="A99" s="4">
        <v>4</v>
      </c>
      <c r="B99" s="116"/>
      <c r="C99" s="116"/>
      <c r="D99" s="116"/>
      <c r="E99" s="116"/>
      <c r="F99" s="116"/>
      <c r="G99" s="116"/>
      <c r="H99" s="116"/>
      <c r="I99" s="116"/>
      <c r="J99" s="116"/>
    </row>
    <row r="100" spans="1:10" ht="12.75">
      <c r="A100" s="4">
        <v>5</v>
      </c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2.75">
      <c r="A101" s="4">
        <v>6</v>
      </c>
      <c r="B101" s="116"/>
      <c r="C101" s="116"/>
      <c r="D101" s="116"/>
      <c r="E101" s="116"/>
      <c r="F101" s="116"/>
      <c r="G101" s="116"/>
      <c r="H101" s="116"/>
      <c r="I101" s="116"/>
      <c r="J101" s="116"/>
    </row>
    <row r="102" spans="1:10" ht="12.75">
      <c r="A102" s="4">
        <v>7</v>
      </c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>
      <c r="A103" s="4">
        <v>8</v>
      </c>
      <c r="B103" s="116"/>
      <c r="C103" s="116"/>
      <c r="D103" s="116"/>
      <c r="E103" s="116"/>
      <c r="F103" s="116"/>
      <c r="G103" s="116"/>
      <c r="H103" s="116"/>
      <c r="I103" s="116"/>
      <c r="J103" s="116"/>
    </row>
    <row r="104" spans="1:10" ht="12.75">
      <c r="A104" s="4">
        <v>9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10" ht="12.75">
      <c r="A105" s="4">
        <v>10</v>
      </c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0" ht="12.75">
      <c r="A106" s="5" t="s">
        <v>16</v>
      </c>
      <c r="B106" s="6">
        <f>SUM(B96:B105)</f>
        <v>0</v>
      </c>
      <c r="C106" s="6">
        <f aca="true" t="shared" si="6" ref="C106:H106">SUM(C96:C105)</f>
        <v>0</v>
      </c>
      <c r="D106" s="6">
        <f t="shared" si="6"/>
        <v>0</v>
      </c>
      <c r="E106" s="6">
        <f t="shared" si="6"/>
        <v>0</v>
      </c>
      <c r="F106" s="6">
        <f t="shared" si="6"/>
        <v>0</v>
      </c>
      <c r="G106" s="6">
        <f t="shared" si="6"/>
        <v>0</v>
      </c>
      <c r="H106" s="6">
        <f t="shared" si="6"/>
        <v>0</v>
      </c>
      <c r="I106" s="6">
        <f>SUM(I96:I105)</f>
        <v>0</v>
      </c>
      <c r="J106" s="6">
        <f>SUM(J96:J105)</f>
        <v>0</v>
      </c>
    </row>
    <row r="107" spans="1:10" ht="12.75">
      <c r="A107" s="16"/>
      <c r="B107" s="17"/>
      <c r="C107" s="12"/>
      <c r="D107" s="12">
        <f>(B106+C106+D106+E106+F106)</f>
        <v>0</v>
      </c>
      <c r="E107" s="12"/>
      <c r="F107" s="14"/>
      <c r="G107" s="15"/>
      <c r="H107" s="15"/>
      <c r="I107" s="15"/>
      <c r="J107" s="15"/>
    </row>
  </sheetData>
  <sheetProtection/>
  <mergeCells count="32">
    <mergeCell ref="A79:J79"/>
    <mergeCell ref="A94:J94"/>
    <mergeCell ref="A4:J4"/>
    <mergeCell ref="A1:AA2"/>
    <mergeCell ref="A19:J19"/>
    <mergeCell ref="A34:J34"/>
    <mergeCell ref="A49:J49"/>
    <mergeCell ref="A64:J64"/>
    <mergeCell ref="N36:X37"/>
    <mergeCell ref="N38:X38"/>
    <mergeCell ref="N39:X39"/>
    <mergeCell ref="M36:M37"/>
    <mergeCell ref="V31:W31"/>
    <mergeCell ref="R31:U31"/>
    <mergeCell ref="N31:Q31"/>
    <mergeCell ref="N32:Q32"/>
    <mergeCell ref="M30:Z30"/>
    <mergeCell ref="N44:X44"/>
    <mergeCell ref="M35:X35"/>
    <mergeCell ref="N40:X40"/>
    <mergeCell ref="N41:X41"/>
    <mergeCell ref="N42:X42"/>
    <mergeCell ref="N43:X43"/>
    <mergeCell ref="X31:Z32"/>
    <mergeCell ref="V32:W32"/>
    <mergeCell ref="R32:U32"/>
    <mergeCell ref="N9:V9"/>
    <mergeCell ref="N10:V10"/>
    <mergeCell ref="N11:V11"/>
    <mergeCell ref="N6:V6"/>
    <mergeCell ref="N7:V7"/>
    <mergeCell ref="N8:V8"/>
  </mergeCells>
  <printOptions horizontalCentered="1" verticalCentered="1"/>
  <pageMargins left="0.15748031496062992" right="0.15748031496062992" top="0.46" bottom="0.55" header="0.4724409448818898" footer="0.5118110236220472"/>
  <pageSetup fitToHeight="1" fitToWidth="1" horizontalDpi="300" verticalDpi="300" orientation="portrait" paperSize="9" scale="68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S53"/>
  <sheetViews>
    <sheetView view="pageBreakPreview" zoomScale="85" zoomScaleSheetLayoutView="85" zoomScalePageLayoutView="0" workbookViewId="0" topLeftCell="A1">
      <selection activeCell="K39" sqref="K39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.57421875" style="0" customWidth="1"/>
    <col min="4" max="4" width="10.421875" style="0" customWidth="1"/>
    <col min="5" max="5" width="7.421875" style="0" customWidth="1"/>
    <col min="6" max="6" width="8.421875" style="0" customWidth="1"/>
    <col min="7" max="7" width="9.57421875" style="0" customWidth="1"/>
    <col min="8" max="8" width="10.00390625" style="0" customWidth="1"/>
    <col min="9" max="9" width="11.140625" style="0" customWidth="1"/>
    <col min="10" max="10" width="13.8515625" style="0" customWidth="1"/>
    <col min="11" max="11" width="5.7109375" style="0" customWidth="1"/>
    <col min="12" max="12" width="10.140625" style="0" customWidth="1"/>
    <col min="13" max="13" width="6.421875" style="0" customWidth="1"/>
    <col min="14" max="14" width="4.57421875" style="0" customWidth="1"/>
    <col min="15" max="15" width="8.00390625" style="0" customWidth="1"/>
    <col min="16" max="16" width="7.7109375" style="0" customWidth="1"/>
  </cols>
  <sheetData>
    <row r="1" spans="1:16" s="71" customFormat="1" ht="19.5" thickBot="1" thickTop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24" customHeight="1" thickTop="1">
      <c r="A2" s="94" t="s">
        <v>30</v>
      </c>
      <c r="B2" s="92"/>
      <c r="C2" s="92"/>
      <c r="D2" s="92"/>
      <c r="E2" s="92"/>
      <c r="F2" s="92"/>
      <c r="G2" s="92"/>
      <c r="H2" s="92"/>
      <c r="I2" s="92"/>
      <c r="J2" s="93"/>
      <c r="K2" s="75"/>
      <c r="L2" s="224" t="s">
        <v>105</v>
      </c>
      <c r="M2" s="225"/>
      <c r="N2" s="225"/>
      <c r="O2" s="225"/>
      <c r="P2" s="226"/>
    </row>
    <row r="3" spans="1:16" ht="12.75">
      <c r="A3" s="76"/>
      <c r="B3" s="16"/>
      <c r="C3" s="16"/>
      <c r="D3" s="16"/>
      <c r="E3" s="16"/>
      <c r="F3" s="16"/>
      <c r="G3" s="16"/>
      <c r="H3" s="16"/>
      <c r="I3" s="16"/>
      <c r="J3" s="51"/>
      <c r="K3" s="36"/>
      <c r="L3" s="54"/>
      <c r="M3" s="55" t="s">
        <v>97</v>
      </c>
      <c r="N3" s="55" t="s">
        <v>98</v>
      </c>
      <c r="O3" s="55" t="s">
        <v>99</v>
      </c>
      <c r="P3" s="77" t="s">
        <v>100</v>
      </c>
    </row>
    <row r="4" spans="1:16" ht="12.75">
      <c r="A4" s="76"/>
      <c r="B4" s="16"/>
      <c r="C4" s="16"/>
      <c r="D4" s="16" t="s">
        <v>31</v>
      </c>
      <c r="E4" s="16"/>
      <c r="F4" s="16"/>
      <c r="G4" s="16"/>
      <c r="H4" s="16"/>
      <c r="I4" s="16"/>
      <c r="J4" s="51"/>
      <c r="K4" s="36"/>
      <c r="L4" s="54"/>
      <c r="M4" s="9">
        <f>'INSERIMENTO DATI'!M32</f>
        <v>0</v>
      </c>
      <c r="N4" s="62">
        <f>'INSERIMENTO DATI'!N32</f>
        <v>1</v>
      </c>
      <c r="O4" s="62">
        <f>'INSERIMENTO DATI'!R32</f>
        <v>0</v>
      </c>
      <c r="P4" s="78">
        <f>'INSERIMENTO DATI'!V32</f>
        <v>0</v>
      </c>
    </row>
    <row r="5" spans="1:16" ht="12.75">
      <c r="A5" s="76"/>
      <c r="B5" s="16"/>
      <c r="C5" s="16"/>
      <c r="D5" s="16"/>
      <c r="E5" s="16"/>
      <c r="F5" s="16"/>
      <c r="G5" s="16"/>
      <c r="H5" s="16"/>
      <c r="I5" s="16"/>
      <c r="J5" s="51"/>
      <c r="K5" s="36"/>
      <c r="L5" s="231" t="s">
        <v>104</v>
      </c>
      <c r="M5" s="232"/>
      <c r="N5" s="232"/>
      <c r="O5" s="232"/>
      <c r="P5" s="233"/>
    </row>
    <row r="6" spans="1:16" ht="45">
      <c r="A6" s="76"/>
      <c r="B6" s="16"/>
      <c r="C6" s="16"/>
      <c r="D6" s="41" t="s">
        <v>32</v>
      </c>
      <c r="E6" s="41" t="s">
        <v>33</v>
      </c>
      <c r="F6" s="41" t="s">
        <v>34</v>
      </c>
      <c r="G6" s="41" t="s">
        <v>35</v>
      </c>
      <c r="H6" s="41" t="s">
        <v>36</v>
      </c>
      <c r="I6" s="41" t="s">
        <v>37</v>
      </c>
      <c r="J6" s="51"/>
      <c r="K6" s="36"/>
      <c r="L6" s="234"/>
      <c r="M6" s="234"/>
      <c r="N6" s="234"/>
      <c r="O6" s="234"/>
      <c r="P6" s="235"/>
    </row>
    <row r="7" spans="1:17" ht="12.75">
      <c r="A7" s="76"/>
      <c r="B7" s="16"/>
      <c r="C7" s="16"/>
      <c r="D7" s="42" t="s">
        <v>38</v>
      </c>
      <c r="E7" s="42" t="s">
        <v>39</v>
      </c>
      <c r="F7" s="42" t="s">
        <v>40</v>
      </c>
      <c r="G7" s="42" t="s">
        <v>41</v>
      </c>
      <c r="H7" s="42" t="s">
        <v>42</v>
      </c>
      <c r="I7" s="42" t="s">
        <v>43</v>
      </c>
      <c r="J7" s="51"/>
      <c r="K7" s="36"/>
      <c r="L7" s="13"/>
      <c r="M7" s="215" t="s">
        <v>103</v>
      </c>
      <c r="N7" s="216"/>
      <c r="O7" s="216"/>
      <c r="P7" s="217"/>
      <c r="Q7" s="40"/>
    </row>
    <row r="8" spans="1:16" ht="12" customHeight="1">
      <c r="A8" s="76"/>
      <c r="B8" s="16"/>
      <c r="C8" s="16"/>
      <c r="D8" s="5" t="s">
        <v>130</v>
      </c>
      <c r="E8" s="4">
        <f>+'INSERIMENTO DATI'!N6+'INSERIMENTO DATI'!N7</f>
        <v>0</v>
      </c>
      <c r="F8" s="49">
        <f>+'INSERIMENTO DATI'!W6+'INSERIMENTO DATI'!W7</f>
        <v>0</v>
      </c>
      <c r="G8" s="49" t="e">
        <f>+F8/'INSERIMENTO DATI'!$W$14</f>
        <v>#DIV/0!</v>
      </c>
      <c r="H8" s="10">
        <v>0</v>
      </c>
      <c r="I8" s="49" t="e">
        <f>+G8*H8</f>
        <v>#DIV/0!</v>
      </c>
      <c r="J8" s="51"/>
      <c r="K8" s="36"/>
      <c r="L8" s="200" t="s">
        <v>102</v>
      </c>
      <c r="M8" s="200" t="s">
        <v>101</v>
      </c>
      <c r="N8" s="201"/>
      <c r="O8" s="201"/>
      <c r="P8" s="214"/>
    </row>
    <row r="9" spans="1:17" ht="13.5" customHeight="1">
      <c r="A9" s="76"/>
      <c r="B9" s="16"/>
      <c r="C9" s="16"/>
      <c r="D9" s="9" t="s">
        <v>127</v>
      </c>
      <c r="E9" s="4">
        <f>+'INSERIMENTO DATI'!N8</f>
        <v>0</v>
      </c>
      <c r="F9" s="49">
        <f>+'INSERIMENTO DATI'!W8</f>
        <v>0</v>
      </c>
      <c r="G9" s="49" t="e">
        <f>+F9/'INSERIMENTO DATI'!$W$14</f>
        <v>#DIV/0!</v>
      </c>
      <c r="H9" s="10">
        <v>5</v>
      </c>
      <c r="I9" s="49" t="e">
        <f>+G9*H9</f>
        <v>#DIV/0!</v>
      </c>
      <c r="J9" s="51"/>
      <c r="K9" s="36"/>
      <c r="L9" s="223"/>
      <c r="M9" s="42" t="s">
        <v>97</v>
      </c>
      <c r="N9" s="42" t="s">
        <v>98</v>
      </c>
      <c r="O9" s="42" t="s">
        <v>99</v>
      </c>
      <c r="P9" s="80" t="s">
        <v>100</v>
      </c>
      <c r="Q9" s="39" t="s">
        <v>118</v>
      </c>
    </row>
    <row r="10" spans="1:17" ht="12.75">
      <c r="A10" s="76"/>
      <c r="B10" s="16"/>
      <c r="C10" s="16"/>
      <c r="D10" s="9" t="s">
        <v>128</v>
      </c>
      <c r="E10" s="4">
        <f>+'INSERIMENTO DATI'!N9</f>
        <v>0</v>
      </c>
      <c r="F10" s="49">
        <f>+'INSERIMENTO DATI'!W9</f>
        <v>0</v>
      </c>
      <c r="G10" s="49" t="e">
        <f>+F10/'INSERIMENTO DATI'!$W$14</f>
        <v>#DIV/0!</v>
      </c>
      <c r="H10" s="10">
        <v>15</v>
      </c>
      <c r="I10" s="49" t="e">
        <f>+G10*H10</f>
        <v>#DIV/0!</v>
      </c>
      <c r="J10" s="51"/>
      <c r="K10" s="36"/>
      <c r="L10" s="56">
        <f>+'INSERIMENTO DATI'!N6</f>
        <v>0</v>
      </c>
      <c r="M10" s="41">
        <v>5</v>
      </c>
      <c r="N10" s="10">
        <v>8</v>
      </c>
      <c r="O10" s="57">
        <v>11</v>
      </c>
      <c r="P10" s="81">
        <v>15</v>
      </c>
      <c r="Q10" s="50"/>
    </row>
    <row r="11" spans="1:16" ht="12.75">
      <c r="A11" s="76"/>
      <c r="B11" s="16"/>
      <c r="C11" s="16"/>
      <c r="D11" s="9" t="s">
        <v>121</v>
      </c>
      <c r="E11" s="4">
        <f>+'INSERIMENTO DATI'!N10</f>
        <v>0</v>
      </c>
      <c r="F11" s="49">
        <f>+'INSERIMENTO DATI'!W10</f>
        <v>0</v>
      </c>
      <c r="G11" s="49" t="e">
        <f>+F11/'INSERIMENTO DATI'!$W$14</f>
        <v>#DIV/0!</v>
      </c>
      <c r="H11" s="10">
        <v>30</v>
      </c>
      <c r="I11" s="49" t="e">
        <f>+G11*H11</f>
        <v>#DIV/0!</v>
      </c>
      <c r="J11" s="51"/>
      <c r="K11" s="36"/>
      <c r="L11" s="56">
        <f>+'INSERIMENTO DATI'!N7</f>
        <v>0</v>
      </c>
      <c r="M11" s="41">
        <v>5</v>
      </c>
      <c r="N11" s="10">
        <v>6</v>
      </c>
      <c r="O11" s="57">
        <v>7</v>
      </c>
      <c r="P11" s="81">
        <v>15</v>
      </c>
    </row>
    <row r="12" spans="1:16" ht="12.75">
      <c r="A12" s="76"/>
      <c r="B12" s="16"/>
      <c r="C12" s="16"/>
      <c r="D12" s="5" t="s">
        <v>11</v>
      </c>
      <c r="E12" s="4">
        <f>+'INSERIMENTO DATI'!N11</f>
        <v>0</v>
      </c>
      <c r="F12" s="49">
        <f>+'INSERIMENTO DATI'!W11</f>
        <v>0</v>
      </c>
      <c r="G12" s="49" t="e">
        <f>+F12/'INSERIMENTO DATI'!$W$14</f>
        <v>#DIV/0!</v>
      </c>
      <c r="H12" s="10">
        <v>50</v>
      </c>
      <c r="I12" s="49" t="e">
        <f>+G12*H12</f>
        <v>#DIV/0!</v>
      </c>
      <c r="J12" s="51"/>
      <c r="K12" s="36"/>
      <c r="L12" s="56">
        <f>+'INSERIMENTO DATI'!N8</f>
        <v>0</v>
      </c>
      <c r="M12" s="41">
        <v>5</v>
      </c>
      <c r="N12" s="10">
        <v>6</v>
      </c>
      <c r="O12" s="57">
        <v>7</v>
      </c>
      <c r="P12" s="81">
        <v>15</v>
      </c>
    </row>
    <row r="13" spans="1:16" ht="12.75">
      <c r="A13" s="76"/>
      <c r="B13" s="16"/>
      <c r="C13" s="16"/>
      <c r="D13" s="51"/>
      <c r="E13" s="95" t="s">
        <v>44</v>
      </c>
      <c r="F13" s="96">
        <f>SUM(F8:F12)</f>
        <v>0</v>
      </c>
      <c r="G13" s="36"/>
      <c r="H13" s="51"/>
      <c r="I13" s="95" t="s">
        <v>96</v>
      </c>
      <c r="J13" s="53" t="e">
        <f>SUM(I8:I12)</f>
        <v>#DIV/0!</v>
      </c>
      <c r="K13" s="36"/>
      <c r="L13" s="56">
        <f>+'INSERIMENTO DATI'!N9</f>
        <v>0</v>
      </c>
      <c r="M13" s="41">
        <v>6</v>
      </c>
      <c r="N13" s="10">
        <v>7</v>
      </c>
      <c r="O13" s="57">
        <v>8</v>
      </c>
      <c r="P13" s="81">
        <v>15</v>
      </c>
    </row>
    <row r="14" spans="1:16" ht="10.5" customHeight="1">
      <c r="A14" s="76"/>
      <c r="B14" s="16"/>
      <c r="C14" s="16"/>
      <c r="D14" s="16"/>
      <c r="E14" s="16"/>
      <c r="F14" s="16"/>
      <c r="G14" s="16"/>
      <c r="H14" s="16"/>
      <c r="I14" s="16"/>
      <c r="J14" s="51"/>
      <c r="K14" s="36"/>
      <c r="L14" s="56">
        <f>+'INSERIMENTO DATI'!N10</f>
        <v>0</v>
      </c>
      <c r="M14" s="41">
        <v>7</v>
      </c>
      <c r="N14" s="43">
        <v>10</v>
      </c>
      <c r="O14" s="57">
        <v>13</v>
      </c>
      <c r="P14" s="82">
        <v>15</v>
      </c>
    </row>
    <row r="15" spans="1:16" ht="12.75">
      <c r="A15" s="83"/>
      <c r="B15" s="221" t="s">
        <v>45</v>
      </c>
      <c r="C15" s="222"/>
      <c r="D15" s="222"/>
      <c r="E15" s="16"/>
      <c r="F15" s="16"/>
      <c r="G15" s="16"/>
      <c r="H15" s="16"/>
      <c r="I15" s="16"/>
      <c r="J15" s="51"/>
      <c r="K15" s="36"/>
      <c r="L15" s="59">
        <f>+'INSERIMENTO DATI'!N11</f>
        <v>0</v>
      </c>
      <c r="M15" s="102">
        <v>8</v>
      </c>
      <c r="N15" s="45">
        <v>15</v>
      </c>
      <c r="O15" s="103">
        <v>18</v>
      </c>
      <c r="P15" s="104">
        <v>19</v>
      </c>
    </row>
    <row r="16" spans="1:16" ht="21" customHeight="1">
      <c r="A16" s="76"/>
      <c r="B16" s="222"/>
      <c r="C16" s="222"/>
      <c r="D16" s="222"/>
      <c r="E16" s="16"/>
      <c r="F16" s="67"/>
      <c r="G16" s="16"/>
      <c r="H16" s="16"/>
      <c r="I16" s="16"/>
      <c r="J16" s="51"/>
      <c r="K16" s="105" t="s">
        <v>138</v>
      </c>
      <c r="L16" s="106"/>
      <c r="M16" s="106"/>
      <c r="N16" s="106"/>
      <c r="O16" s="106"/>
      <c r="P16" s="107" t="e">
        <f>+IF(M4=1,(L10*M10+L11*M11+L12*M12+L13*M13+L14*M14+L15*M15)/(L10+L11+L12+L13+L14+L15),IF(N4=1,(L10*N10+L11*N11+L12*N12+L13*N13+L14*N14+L15*N15)/(L10+L11+L12+L13+L14+L15),IF(O4=1,(L10*O10+L11*O11+L12*O12+L13*O13+L14*O14+L15*O15)/(L10+L11+L12+L13+L14+L15),IF(P4=1,(L10*P10+L11*P11+L12*P12+L13*P13+L14*P14+L15*P15)/(L10+L11+L12+L13+L14+L15),"IMP"))))</f>
        <v>#DIV/0!</v>
      </c>
    </row>
    <row r="17" spans="1:16" ht="56.25">
      <c r="A17" s="83"/>
      <c r="B17" s="200" t="s">
        <v>46</v>
      </c>
      <c r="C17" s="220"/>
      <c r="D17" s="41" t="s">
        <v>49</v>
      </c>
      <c r="E17" s="67"/>
      <c r="F17" s="67"/>
      <c r="G17" s="221" t="s">
        <v>83</v>
      </c>
      <c r="H17" s="222"/>
      <c r="I17" s="222"/>
      <c r="J17" s="51"/>
      <c r="K17" s="36"/>
      <c r="L17" s="16"/>
      <c r="M17" s="16"/>
      <c r="N17" s="16"/>
      <c r="O17" s="16"/>
      <c r="P17" s="79"/>
    </row>
    <row r="18" spans="1:16" ht="12.75" customHeight="1">
      <c r="A18" s="97"/>
      <c r="B18" s="229" t="s">
        <v>57</v>
      </c>
      <c r="C18" s="230"/>
      <c r="D18" s="42" t="s">
        <v>58</v>
      </c>
      <c r="E18" s="16"/>
      <c r="F18" s="16"/>
      <c r="G18" s="200" t="s">
        <v>60</v>
      </c>
      <c r="H18" s="223" t="s">
        <v>59</v>
      </c>
      <c r="I18" s="223" t="s">
        <v>62</v>
      </c>
      <c r="J18" s="51"/>
      <c r="K18" s="36"/>
      <c r="L18" s="41" t="s">
        <v>108</v>
      </c>
      <c r="M18" s="16"/>
      <c r="N18" s="16"/>
      <c r="O18" s="16"/>
      <c r="P18" s="79"/>
    </row>
    <row r="19" spans="1:16" ht="94.5" customHeight="1">
      <c r="A19" s="86" t="s">
        <v>47</v>
      </c>
      <c r="B19" s="227" t="s">
        <v>48</v>
      </c>
      <c r="C19" s="228"/>
      <c r="D19" s="98">
        <f>+'INSERIMENTO DATI'!G16+'INSERIMENTO DATI'!G31+'INSERIMENTO DATI'!G46+'INSERIMENTO DATI'!G61+'INSERIMENTO DATI'!G76+'INSERIMENTO DATI'!G91+'INSERIMENTO DATI'!G106</f>
        <v>0</v>
      </c>
      <c r="E19" s="16"/>
      <c r="F19" s="16"/>
      <c r="G19" s="201"/>
      <c r="H19" s="201"/>
      <c r="I19" s="201"/>
      <c r="J19" s="51"/>
      <c r="K19" s="36"/>
      <c r="L19" s="236"/>
      <c r="M19" s="16"/>
      <c r="N19" s="16"/>
      <c r="O19" s="16"/>
      <c r="P19" s="79"/>
    </row>
    <row r="20" spans="1:16" ht="39.75" customHeight="1">
      <c r="A20" s="86" t="s">
        <v>50</v>
      </c>
      <c r="B20" s="218" t="s">
        <v>131</v>
      </c>
      <c r="C20" s="219"/>
      <c r="D20" s="44">
        <f>+'INSERIMENTO DATI'!H16+'INSERIMENTO DATI'!H31+'INSERIMENTO DATI'!H46+'INSERIMENTO DATI'!H61+'INSERIMENTO DATI'!H76+'INSERIMENTO DATI'!H91+'INSERIMENTO DATI'!H106</f>
        <v>0</v>
      </c>
      <c r="E20" s="16"/>
      <c r="F20" s="16"/>
      <c r="G20" s="48" t="s">
        <v>61</v>
      </c>
      <c r="H20" s="48" t="s">
        <v>61</v>
      </c>
      <c r="I20" s="48" t="s">
        <v>61</v>
      </c>
      <c r="J20" s="51"/>
      <c r="K20" s="36"/>
      <c r="L20" s="237"/>
      <c r="M20" s="16"/>
      <c r="N20" s="16"/>
      <c r="O20" s="16"/>
      <c r="P20" s="79"/>
    </row>
    <row r="21" spans="1:16" ht="28.5" customHeight="1">
      <c r="A21" s="86" t="s">
        <v>51</v>
      </c>
      <c r="B21" s="218" t="s">
        <v>53</v>
      </c>
      <c r="C21" s="219"/>
      <c r="D21" s="44">
        <f>+'INSERIMENTO DATI'!I16+'INSERIMENTO DATI'!I31+'INSERIMENTO DATI'!I46+'INSERIMENTO DATI'!I61+'INSERIMENTO DATI'!I76+'INSERIMENTO DATI'!I91+'INSERIMENTO DATI'!I106</f>
        <v>0</v>
      </c>
      <c r="E21" s="16"/>
      <c r="F21" s="16"/>
      <c r="G21" s="48" t="s">
        <v>63</v>
      </c>
      <c r="H21" s="43" t="e">
        <f>IF($E$23&lt;50,"RICORRE","falso")</f>
        <v>#DIV/0!</v>
      </c>
      <c r="I21" s="43" t="e">
        <f>IF($E$23&lt;50,"0","falso")</f>
        <v>#DIV/0!</v>
      </c>
      <c r="J21" s="51"/>
      <c r="K21" s="36"/>
      <c r="L21" s="228"/>
      <c r="M21" s="16"/>
      <c r="N21" s="16"/>
      <c r="O21" s="16"/>
      <c r="P21" s="79"/>
    </row>
    <row r="22" spans="1:16" ht="12.75">
      <c r="A22" s="86" t="s">
        <v>52</v>
      </c>
      <c r="B22" s="218" t="s">
        <v>55</v>
      </c>
      <c r="C22" s="219"/>
      <c r="D22" s="44">
        <f>+'INSERIMENTO DATI'!J16+'INSERIMENTO DATI'!J31+'INSERIMENTO DATI'!J46+'INSERIMENTO DATI'!J61+'INSERIMENTO DATI'!J76+'INSERIMENTO DATI'!J91+'INSERIMENTO DATI'!J106</f>
        <v>0</v>
      </c>
      <c r="E22" s="67" t="s">
        <v>56</v>
      </c>
      <c r="F22" s="67"/>
      <c r="G22" s="48" t="s">
        <v>64</v>
      </c>
      <c r="H22" s="43" t="e">
        <f>IF($E$23&gt;50,IF($E$23&lt;75,"RICORRE","falso"),"falso")</f>
        <v>#DIV/0!</v>
      </c>
      <c r="I22" s="43" t="e">
        <f>IF($E$23&gt;50,IF($E$23&lt;75,10,"falso"),"falso")</f>
        <v>#DIV/0!</v>
      </c>
      <c r="J22" s="51"/>
      <c r="K22" s="36"/>
      <c r="L22" s="56" t="e">
        <f>+IF(I21="falso",0,5)</f>
        <v>#DIV/0!</v>
      </c>
      <c r="M22" s="16"/>
      <c r="N22" s="16"/>
      <c r="O22" s="16"/>
      <c r="P22" s="79"/>
    </row>
    <row r="23" spans="1:16" ht="12.75">
      <c r="A23" s="87"/>
      <c r="B23" s="243" t="s">
        <v>54</v>
      </c>
      <c r="C23" s="244"/>
      <c r="D23" s="44">
        <f>SUM(D19:D22)</f>
        <v>0</v>
      </c>
      <c r="E23" s="68" t="e">
        <f>+D23/'INSERIMENTO DATI'!W14*100</f>
        <v>#DIV/0!</v>
      </c>
      <c r="F23" s="68"/>
      <c r="G23" s="48" t="s">
        <v>65</v>
      </c>
      <c r="H23" s="43" t="e">
        <f>IF($E$23&gt;75,IF($E$23&lt;100,"RICORRE","falso"),"falso")</f>
        <v>#DIV/0!</v>
      </c>
      <c r="I23" s="43" t="e">
        <f>IF($E$23&gt;75,IF($E$23&lt;100,20,"falso"),"falso")</f>
        <v>#DIV/0!</v>
      </c>
      <c r="J23" s="51"/>
      <c r="K23" s="36"/>
      <c r="L23" s="56" t="e">
        <f>+IF(I22="falso",0,7)</f>
        <v>#DIV/0!</v>
      </c>
      <c r="M23" s="16"/>
      <c r="N23" s="16"/>
      <c r="O23" s="16"/>
      <c r="P23" s="79"/>
    </row>
    <row r="24" spans="1:16" ht="12.75">
      <c r="A24" s="76"/>
      <c r="B24" s="16"/>
      <c r="C24" s="16"/>
      <c r="D24" s="16"/>
      <c r="E24" s="16"/>
      <c r="F24" s="16"/>
      <c r="G24" s="48" t="s">
        <v>66</v>
      </c>
      <c r="H24" s="43" t="e">
        <f>IF($E$23&gt;100,"RICORRE","falso")</f>
        <v>#DIV/0!</v>
      </c>
      <c r="I24" s="45" t="e">
        <f>IF($E$23&gt;100,30,"falso")</f>
        <v>#DIV/0!</v>
      </c>
      <c r="J24" s="51"/>
      <c r="K24" s="36"/>
      <c r="L24" s="56" t="e">
        <f>+IF(I23="falso",0,12)</f>
        <v>#DIV/0!</v>
      </c>
      <c r="M24" s="16"/>
      <c r="N24" s="16"/>
      <c r="O24" s="16"/>
      <c r="P24" s="79"/>
    </row>
    <row r="25" spans="1:16" ht="12.75">
      <c r="A25" s="76"/>
      <c r="B25" s="16"/>
      <c r="C25" s="16"/>
      <c r="D25" s="16"/>
      <c r="E25" s="16"/>
      <c r="F25" s="16"/>
      <c r="G25" s="16"/>
      <c r="H25" s="16"/>
      <c r="I25" s="52" t="s">
        <v>82</v>
      </c>
      <c r="J25" s="53" t="e">
        <f>SUM(I20:I24)</f>
        <v>#DIV/0!</v>
      </c>
      <c r="K25" s="36"/>
      <c r="L25" s="59" t="e">
        <f>+IF(I24="falso",0,19)</f>
        <v>#DIV/0!</v>
      </c>
      <c r="M25" s="16"/>
      <c r="N25" s="16"/>
      <c r="O25" s="16"/>
      <c r="P25" s="79"/>
    </row>
    <row r="26" spans="1:16" ht="14.25">
      <c r="A26" s="76"/>
      <c r="B26" s="67" t="s">
        <v>81</v>
      </c>
      <c r="C26" s="16"/>
      <c r="D26" s="16"/>
      <c r="E26" s="16"/>
      <c r="F26" s="16"/>
      <c r="G26" s="16"/>
      <c r="H26" s="16"/>
      <c r="I26" s="16"/>
      <c r="J26" s="51"/>
      <c r="K26" s="52" t="s">
        <v>109</v>
      </c>
      <c r="L26" s="63" t="e">
        <f>IF(L22=0,0,5)+IF(L23=0,0,7)+IF(L24=0,0,12)+IF(L25=0,0,19)</f>
        <v>#DIV/0!</v>
      </c>
      <c r="M26" s="46" t="s">
        <v>110</v>
      </c>
      <c r="N26" s="16"/>
      <c r="O26" s="16"/>
      <c r="P26" s="79"/>
    </row>
    <row r="27" spans="1:16" ht="56.25">
      <c r="A27" s="84"/>
      <c r="B27" s="200" t="s">
        <v>67</v>
      </c>
      <c r="C27" s="220"/>
      <c r="D27" s="41" t="s">
        <v>49</v>
      </c>
      <c r="E27" s="41" t="s">
        <v>79</v>
      </c>
      <c r="F27" s="16"/>
      <c r="G27" s="221" t="s">
        <v>106</v>
      </c>
      <c r="H27" s="222"/>
      <c r="I27" s="222"/>
      <c r="J27" s="51"/>
      <c r="K27" s="36"/>
      <c r="L27" s="16"/>
      <c r="M27" s="16"/>
      <c r="N27" s="16"/>
      <c r="O27" s="16"/>
      <c r="P27" s="79"/>
    </row>
    <row r="28" spans="1:16" ht="12.75">
      <c r="A28" s="85"/>
      <c r="B28" s="229" t="s">
        <v>68</v>
      </c>
      <c r="C28" s="230"/>
      <c r="D28" s="42" t="s">
        <v>74</v>
      </c>
      <c r="E28" s="42" t="s">
        <v>80</v>
      </c>
      <c r="F28" s="16"/>
      <c r="G28" s="200" t="s">
        <v>84</v>
      </c>
      <c r="H28" s="241" t="s">
        <v>107</v>
      </c>
      <c r="I28" s="223" t="s">
        <v>62</v>
      </c>
      <c r="J28" s="51"/>
      <c r="K28" s="36"/>
      <c r="L28" s="41" t="s">
        <v>111</v>
      </c>
      <c r="M28" s="16"/>
      <c r="N28" s="16"/>
      <c r="O28" s="16"/>
      <c r="P28" s="79"/>
    </row>
    <row r="29" spans="1:16" ht="22.5">
      <c r="A29" s="86">
        <v>1</v>
      </c>
      <c r="B29" s="218" t="s">
        <v>70</v>
      </c>
      <c r="C29" s="219"/>
      <c r="D29" s="47" t="s">
        <v>75</v>
      </c>
      <c r="E29" s="47">
        <f>+'INSERIMENTO DATI'!W14</f>
        <v>0</v>
      </c>
      <c r="F29" s="16"/>
      <c r="G29" s="201"/>
      <c r="H29" s="242"/>
      <c r="I29" s="201"/>
      <c r="J29" s="51"/>
      <c r="K29" s="36"/>
      <c r="L29" s="238" t="s">
        <v>112</v>
      </c>
      <c r="M29" s="16"/>
      <c r="N29" s="16"/>
      <c r="O29" s="16"/>
      <c r="P29" s="79"/>
    </row>
    <row r="30" spans="1:16" ht="33.75">
      <c r="A30" s="86">
        <v>2</v>
      </c>
      <c r="B30" s="218" t="s">
        <v>71</v>
      </c>
      <c r="C30" s="219"/>
      <c r="D30" s="47" t="s">
        <v>76</v>
      </c>
      <c r="E30" s="47">
        <f>+'INSERIMENTO DATI'!Z14-'INSERIMENTO DATI'!Y13</f>
        <v>0</v>
      </c>
      <c r="F30" s="16"/>
      <c r="G30" s="48" t="s">
        <v>85</v>
      </c>
      <c r="H30" s="61" t="s">
        <v>86</v>
      </c>
      <c r="I30" s="48" t="s">
        <v>87</v>
      </c>
      <c r="J30" s="51"/>
      <c r="K30" s="36"/>
      <c r="L30" s="239"/>
      <c r="M30" s="16"/>
      <c r="N30" s="16"/>
      <c r="O30" s="16"/>
      <c r="P30" s="79"/>
    </row>
    <row r="31" spans="1:16" ht="22.5">
      <c r="A31" s="86">
        <v>3</v>
      </c>
      <c r="B31" s="218" t="s">
        <v>72</v>
      </c>
      <c r="C31" s="219"/>
      <c r="D31" s="47" t="s">
        <v>77</v>
      </c>
      <c r="E31" s="47">
        <f>+'INSERIMENTO DATI'!Z16</f>
        <v>0</v>
      </c>
      <c r="F31" s="16"/>
      <c r="G31" s="48" t="s">
        <v>88</v>
      </c>
      <c r="H31" s="55">
        <f>'INSERIMENTO DATI'!N39</f>
        <v>1</v>
      </c>
      <c r="I31" s="43">
        <f>IF(H31=1,0,"non ricorre")</f>
        <v>0</v>
      </c>
      <c r="J31" s="51"/>
      <c r="K31" s="36"/>
      <c r="L31" s="240"/>
      <c r="M31" s="16"/>
      <c r="N31" s="16"/>
      <c r="O31" s="16"/>
      <c r="P31" s="79"/>
    </row>
    <row r="32" spans="1:16" ht="20.25" customHeight="1">
      <c r="A32" s="88" t="s">
        <v>69</v>
      </c>
      <c r="B32" s="218" t="s">
        <v>73</v>
      </c>
      <c r="C32" s="219"/>
      <c r="D32" s="47" t="s">
        <v>78</v>
      </c>
      <c r="E32" s="122">
        <f>+E29+E31</f>
        <v>0</v>
      </c>
      <c r="F32" s="16"/>
      <c r="G32" s="48" t="s">
        <v>89</v>
      </c>
      <c r="H32" s="55">
        <f>'INSERIMENTO DATI'!N40</f>
        <v>0</v>
      </c>
      <c r="I32" s="43" t="str">
        <f>IF(H32=1,10,"non ricorre")</f>
        <v>non ricorre</v>
      </c>
      <c r="J32" s="51"/>
      <c r="K32" s="36"/>
      <c r="L32" s="56">
        <f>+IF(I31=0,5,0)</f>
        <v>5</v>
      </c>
      <c r="M32" s="16"/>
      <c r="N32" s="16"/>
      <c r="O32" s="16"/>
      <c r="P32" s="79"/>
    </row>
    <row r="33" spans="1:16" ht="12.75">
      <c r="A33" s="89"/>
      <c r="B33" s="31"/>
      <c r="C33" s="16"/>
      <c r="D33" s="16"/>
      <c r="E33" s="16"/>
      <c r="F33" s="16"/>
      <c r="G33" s="48" t="s">
        <v>90</v>
      </c>
      <c r="H33" s="55">
        <f>'INSERIMENTO DATI'!N41</f>
        <v>0</v>
      </c>
      <c r="I33" s="43" t="str">
        <f>IF(H33=1,20,"non ricorre")</f>
        <v>non ricorre</v>
      </c>
      <c r="J33" s="51"/>
      <c r="K33" s="36"/>
      <c r="L33" s="56">
        <f>+IF(I32=10,8,0)</f>
        <v>0</v>
      </c>
      <c r="M33" s="16"/>
      <c r="N33" s="16"/>
      <c r="O33" s="16"/>
      <c r="P33" s="79"/>
    </row>
    <row r="34" spans="1:16" ht="12.75">
      <c r="A34" s="76"/>
      <c r="B34" s="16"/>
      <c r="C34" s="16"/>
      <c r="D34" s="16"/>
      <c r="E34" s="16"/>
      <c r="F34" s="16"/>
      <c r="G34" s="48" t="s">
        <v>91</v>
      </c>
      <c r="H34" s="55">
        <f>'INSERIMENTO DATI'!N42</f>
        <v>0</v>
      </c>
      <c r="I34" s="43" t="str">
        <f>IF(H34=1,30,"non ricorre")</f>
        <v>non ricorre</v>
      </c>
      <c r="J34" s="51"/>
      <c r="K34" s="36"/>
      <c r="L34" s="56">
        <f>+IF(I33=20,10,0)</f>
        <v>0</v>
      </c>
      <c r="M34" s="16"/>
      <c r="N34" s="16"/>
      <c r="O34" s="16"/>
      <c r="P34" s="79"/>
    </row>
    <row r="35" spans="1:16" ht="12.75">
      <c r="A35" s="76"/>
      <c r="B35" s="16"/>
      <c r="C35" s="16"/>
      <c r="D35" s="16"/>
      <c r="E35" s="16"/>
      <c r="F35" s="16"/>
      <c r="G35" s="48" t="s">
        <v>92</v>
      </c>
      <c r="H35" s="55">
        <f>'INSERIMENTO DATI'!N43</f>
        <v>0</v>
      </c>
      <c r="I35" s="43" t="str">
        <f>IF(H35=1,40,"non ricorre")</f>
        <v>non ricorre</v>
      </c>
      <c r="J35" s="51"/>
      <c r="K35" s="36"/>
      <c r="L35" s="56">
        <f>+IF(I34=30,12,0)</f>
        <v>0</v>
      </c>
      <c r="M35" s="16"/>
      <c r="N35" s="16"/>
      <c r="O35" s="16"/>
      <c r="P35" s="79"/>
    </row>
    <row r="36" spans="1:16" ht="12.75">
      <c r="A36" s="76"/>
      <c r="B36" s="16"/>
      <c r="C36" s="16"/>
      <c r="D36" s="16"/>
      <c r="E36" s="16"/>
      <c r="F36" s="16"/>
      <c r="G36" s="48" t="s">
        <v>93</v>
      </c>
      <c r="H36" s="55">
        <f>'INSERIMENTO DATI'!N44</f>
        <v>0</v>
      </c>
      <c r="I36" s="43" t="str">
        <f>IF(H36=1,50,"non ricorre")</f>
        <v>non ricorre</v>
      </c>
      <c r="J36" s="51"/>
      <c r="K36" s="60"/>
      <c r="L36" s="56">
        <f>+IF(I35=40,15,0)</f>
        <v>0</v>
      </c>
      <c r="M36" s="36"/>
      <c r="N36" s="16"/>
      <c r="O36" s="16"/>
      <c r="P36" s="79"/>
    </row>
    <row r="37" spans="1:16" ht="12.75">
      <c r="A37" s="76"/>
      <c r="B37" s="16"/>
      <c r="C37" s="16"/>
      <c r="D37" s="16"/>
      <c r="E37" s="16"/>
      <c r="F37" s="16"/>
      <c r="G37" s="16"/>
      <c r="H37" s="16"/>
      <c r="I37" s="52" t="s">
        <v>94</v>
      </c>
      <c r="J37" s="53">
        <f>SUM(I30:I34)</f>
        <v>0</v>
      </c>
      <c r="K37" s="36"/>
      <c r="L37" s="56">
        <f>+IF(I36=50,19,0)</f>
        <v>0</v>
      </c>
      <c r="M37" s="16"/>
      <c r="N37" s="16"/>
      <c r="O37" s="16"/>
      <c r="P37" s="79"/>
    </row>
    <row r="38" spans="1:16" ht="14.25">
      <c r="A38" s="76"/>
      <c r="B38" s="16"/>
      <c r="C38" s="16"/>
      <c r="D38" s="16"/>
      <c r="E38" s="16"/>
      <c r="F38" s="16"/>
      <c r="G38" s="16"/>
      <c r="H38" s="16"/>
      <c r="I38" s="16"/>
      <c r="J38" s="51"/>
      <c r="K38" s="52" t="s">
        <v>262</v>
      </c>
      <c r="L38" s="63">
        <f>IF(L32=5,5,0)+IF(L33=8,8,0)+IF(L34=10,10,0)+IF(L35=12,12,0)+IF(L36=15,15,0)+IF(L37=19,19,0)</f>
        <v>5</v>
      </c>
      <c r="M38" s="46" t="s">
        <v>110</v>
      </c>
      <c r="N38" s="16"/>
      <c r="O38" s="16"/>
      <c r="P38" s="79"/>
    </row>
    <row r="39" spans="1:16" ht="30.75" customHeight="1">
      <c r="A39" s="76"/>
      <c r="B39" s="16"/>
      <c r="C39" s="16"/>
      <c r="D39" s="16"/>
      <c r="E39" s="16"/>
      <c r="F39" s="16"/>
      <c r="G39" s="16"/>
      <c r="H39" s="66" t="s">
        <v>95</v>
      </c>
      <c r="I39" s="69" t="s">
        <v>117</v>
      </c>
      <c r="J39" s="64" t="e">
        <f>+J13+J25+J37</f>
        <v>#DIV/0!</v>
      </c>
      <c r="K39" s="101" t="s">
        <v>113</v>
      </c>
      <c r="L39" s="70"/>
      <c r="M39" s="115" t="e">
        <f>+IF(H31+H32+H33+H34+H35+H36=0,"incompleto (13)",IF(H31+H32+H33+H34+H35+H36&gt;1,"troppi dati in (13)",IF(M4+N4+O4+P4=0,"incompleto ZONE",IF(M4+N4+O4+P4&gt;1,"troppi dati nella tab ZONE",(P16+L26+L38)/3))))</f>
        <v>#DIV/0!</v>
      </c>
      <c r="N39" s="114" t="s">
        <v>140</v>
      </c>
      <c r="O39" s="123" t="e">
        <f>IF(M39+1&lt;=6,6,IF(M39+1&lt;10,M39+1,10))</f>
        <v>#DIV/0!</v>
      </c>
      <c r="P39" s="79"/>
    </row>
    <row r="40" spans="1:19" ht="18">
      <c r="A40" s="76"/>
      <c r="B40" s="16"/>
      <c r="C40" s="16"/>
      <c r="D40" s="16"/>
      <c r="E40" s="16"/>
      <c r="F40" s="16"/>
      <c r="G40" s="16"/>
      <c r="H40" s="16"/>
      <c r="I40" s="34" t="s">
        <v>139</v>
      </c>
      <c r="J40" s="121" t="e">
        <f>+IF(J39&lt;=5,"CLASSE I",IF(J39&lt;=10,"CLASSE II",IF(J39&lt;=15,"CLASSE III",IF(J39&lt;=20,"CLASSE IV",IF(J39&lt;=25,"CLASSE V",IF(J39&lt;=30,"CLASSE VI",IF(J39&lt;=35,"CLASSE VII",IF(J39&lt;=40,"CLASSE VIII","VEDI SOTTO"))))))))</f>
        <v>#DIV/0!</v>
      </c>
      <c r="K40" s="36"/>
      <c r="L40" s="34"/>
      <c r="M40" s="112"/>
      <c r="N40" s="110"/>
      <c r="O40" s="16"/>
      <c r="P40" s="108"/>
      <c r="Q40" s="76"/>
      <c r="R40" s="16"/>
      <c r="S40" s="16"/>
    </row>
    <row r="41" spans="1:19" ht="15.75" thickBot="1">
      <c r="A41" s="90"/>
      <c r="B41" s="91"/>
      <c r="C41" s="91"/>
      <c r="D41" s="91"/>
      <c r="E41" s="91"/>
      <c r="F41" s="91"/>
      <c r="G41" s="91"/>
      <c r="H41" s="91"/>
      <c r="I41" s="109" t="s">
        <v>139</v>
      </c>
      <c r="J41" s="113" t="e">
        <f>+IF(J39&gt;40,IF(J39&lt;=45,"CLASSE IX",IF(J39&lt;=50,"CLASSE X",IF(J39&gt;50,"CLASSE XI","IMPOSSIBILE"))),"VEDI SOPRA")</f>
        <v>#DIV/0!</v>
      </c>
      <c r="K41" s="111"/>
      <c r="L41" s="109"/>
      <c r="M41" s="113"/>
      <c r="N41" s="91"/>
      <c r="O41" s="91"/>
      <c r="P41" s="91"/>
      <c r="Q41" s="76"/>
      <c r="R41" s="16"/>
      <c r="S41" s="16"/>
    </row>
    <row r="42" spans="1:10" ht="13.5" thickTop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sheetProtection password="B20B" sheet="1" objects="1" scenarios="1"/>
  <mergeCells count="29">
    <mergeCell ref="L29:L31"/>
    <mergeCell ref="B32:C32"/>
    <mergeCell ref="B15:D16"/>
    <mergeCell ref="G27:I27"/>
    <mergeCell ref="G28:G29"/>
    <mergeCell ref="H28:H29"/>
    <mergeCell ref="I28:I29"/>
    <mergeCell ref="G18:G19"/>
    <mergeCell ref="B23:C23"/>
    <mergeCell ref="L2:P2"/>
    <mergeCell ref="B31:C31"/>
    <mergeCell ref="B30:C30"/>
    <mergeCell ref="B19:C19"/>
    <mergeCell ref="B18:C18"/>
    <mergeCell ref="B20:C20"/>
    <mergeCell ref="B28:C28"/>
    <mergeCell ref="L5:P6"/>
    <mergeCell ref="L8:L9"/>
    <mergeCell ref="L19:L21"/>
    <mergeCell ref="M8:P8"/>
    <mergeCell ref="M7:P7"/>
    <mergeCell ref="B29:C29"/>
    <mergeCell ref="B21:C21"/>
    <mergeCell ref="B22:C22"/>
    <mergeCell ref="B27:C27"/>
    <mergeCell ref="B17:C17"/>
    <mergeCell ref="G17:I17"/>
    <mergeCell ref="H18:H19"/>
    <mergeCell ref="I18:I19"/>
  </mergeCells>
  <printOptions horizontalCentered="1" verticalCentered="1"/>
  <pageMargins left="0.1968503937007874" right="0.2362204724409449" top="0.984251968503937" bottom="0.984251968503937" header="0.5118110236220472" footer="0.5118110236220472"/>
  <pageSetup fitToHeight="1" fitToWidth="1" horizontalDpi="180" verticalDpi="18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I103"/>
  <sheetViews>
    <sheetView view="pageBreakPreview" zoomScaleNormal="145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86.8515625" style="0" customWidth="1"/>
    <col min="2" max="2" width="14.140625" style="127" customWidth="1"/>
    <col min="3" max="3" width="13.421875" style="0" customWidth="1"/>
    <col min="4" max="4" width="4.7109375" style="0" customWidth="1"/>
    <col min="5" max="5" width="11.57421875" style="0" customWidth="1"/>
    <col min="6" max="6" width="9.7109375" style="0" customWidth="1"/>
    <col min="7" max="7" width="12.57421875" style="0" customWidth="1"/>
    <col min="8" max="8" width="28.421875" style="0" customWidth="1"/>
    <col min="9" max="9" width="11.57421875" style="0" customWidth="1"/>
  </cols>
  <sheetData>
    <row r="1" spans="1:2" ht="13.5" thickBot="1">
      <c r="A1" s="142" t="s">
        <v>172</v>
      </c>
      <c r="B1" s="138">
        <f>+'INSERIMENTO DATI'!AA17</f>
        <v>0</v>
      </c>
    </row>
    <row r="2" spans="1:3" ht="13.5" thickBot="1">
      <c r="A2" s="142" t="s">
        <v>173</v>
      </c>
      <c r="B2" s="144">
        <v>200.39</v>
      </c>
      <c r="C2" s="128"/>
    </row>
    <row r="3" spans="1:9" ht="13.5" thickBot="1">
      <c r="A3" s="142" t="s">
        <v>176</v>
      </c>
      <c r="B3" s="158" t="e">
        <f>+IF(RISULTATI!J40="VEDI SOTTO",RISULTATI!J41,RISULTATI!J40)</f>
        <v>#DIV/0!</v>
      </c>
      <c r="G3" s="159" t="s">
        <v>174</v>
      </c>
      <c r="H3" s="54"/>
      <c r="I3" s="54"/>
    </row>
    <row r="4" spans="1:9" ht="20.25" customHeight="1" thickBot="1">
      <c r="A4" s="141" t="s">
        <v>205</v>
      </c>
      <c r="B4" s="153"/>
      <c r="C4" s="128" t="s">
        <v>233</v>
      </c>
      <c r="G4" s="160" t="s">
        <v>175</v>
      </c>
      <c r="H4" s="160" t="s">
        <v>176</v>
      </c>
      <c r="I4" s="160" t="s">
        <v>177</v>
      </c>
    </row>
    <row r="5" spans="1:9" s="1" customFormat="1" ht="13.5" thickBot="1">
      <c r="A5" s="143" t="s">
        <v>199</v>
      </c>
      <c r="B5" s="172">
        <f>(1+B4)*B2</f>
        <v>200.39</v>
      </c>
      <c r="C5" s="128"/>
      <c r="G5" s="9" t="s">
        <v>178</v>
      </c>
      <c r="H5" s="9" t="s">
        <v>189</v>
      </c>
      <c r="I5" s="161">
        <v>0</v>
      </c>
    </row>
    <row r="6" spans="1:9" ht="21" customHeight="1" thickBot="1">
      <c r="A6" s="128" t="s">
        <v>206</v>
      </c>
      <c r="B6" s="153"/>
      <c r="C6" s="128" t="s">
        <v>233</v>
      </c>
      <c r="G6" s="9" t="s">
        <v>179</v>
      </c>
      <c r="H6" s="9" t="s">
        <v>190</v>
      </c>
      <c r="I6" s="161">
        <v>0.05</v>
      </c>
    </row>
    <row r="7" spans="7:9" ht="13.5" thickBot="1">
      <c r="G7" s="9" t="s">
        <v>180</v>
      </c>
      <c r="H7" s="9" t="s">
        <v>191</v>
      </c>
      <c r="I7" s="161">
        <v>0.1</v>
      </c>
    </row>
    <row r="8" spans="1:9" ht="12.75">
      <c r="A8" s="139" t="s">
        <v>207</v>
      </c>
      <c r="B8" s="132"/>
      <c r="G8" s="9" t="s">
        <v>181</v>
      </c>
      <c r="H8" s="9" t="s">
        <v>192</v>
      </c>
      <c r="I8" s="161">
        <v>0.15</v>
      </c>
    </row>
    <row r="9" spans="1:9" ht="13.5" thickBot="1">
      <c r="A9" s="140" t="s">
        <v>208</v>
      </c>
      <c r="B9" s="147">
        <f>+B1*B5*B6</f>
        <v>0</v>
      </c>
      <c r="C9" s="128"/>
      <c r="G9" s="9" t="s">
        <v>182</v>
      </c>
      <c r="H9" s="9" t="s">
        <v>193</v>
      </c>
      <c r="I9" s="161">
        <v>0.2</v>
      </c>
    </row>
    <row r="10" spans="7:9" ht="13.5" thickBot="1">
      <c r="G10" s="9" t="s">
        <v>183</v>
      </c>
      <c r="H10" s="9" t="s">
        <v>194</v>
      </c>
      <c r="I10" s="161">
        <v>0.25</v>
      </c>
    </row>
    <row r="11" spans="1:9" ht="17.25" customHeight="1" thickBot="1">
      <c r="A11" s="154" t="s">
        <v>232</v>
      </c>
      <c r="B11" s="155" t="e">
        <f>+RISULTATI!O39</f>
        <v>#DIV/0!</v>
      </c>
      <c r="C11" s="128" t="s">
        <v>110</v>
      </c>
      <c r="G11" s="9" t="s">
        <v>184</v>
      </c>
      <c r="H11" s="9" t="s">
        <v>195</v>
      </c>
      <c r="I11" s="161">
        <v>0.3</v>
      </c>
    </row>
    <row r="12" spans="7:9" ht="13.5" thickBot="1">
      <c r="G12" s="9" t="s">
        <v>185</v>
      </c>
      <c r="H12" s="9" t="s">
        <v>196</v>
      </c>
      <c r="I12" s="161">
        <v>0.35</v>
      </c>
    </row>
    <row r="13" spans="1:9" ht="13.5" customHeight="1" thickBot="1">
      <c r="A13" s="131" t="s">
        <v>209</v>
      </c>
      <c r="B13" s="132"/>
      <c r="G13" s="9" t="s">
        <v>186</v>
      </c>
      <c r="H13" s="9" t="s">
        <v>197</v>
      </c>
      <c r="I13" s="161">
        <v>0.4</v>
      </c>
    </row>
    <row r="14" spans="1:9" ht="13.5" customHeight="1" thickBot="1">
      <c r="A14" s="128" t="s">
        <v>234</v>
      </c>
      <c r="B14" s="156"/>
      <c r="C14" s="128" t="s">
        <v>233</v>
      </c>
      <c r="G14" s="9" t="s">
        <v>187</v>
      </c>
      <c r="H14" s="9" t="s">
        <v>163</v>
      </c>
      <c r="I14" s="161">
        <v>0.45</v>
      </c>
    </row>
    <row r="15" spans="1:9" ht="13.5" customHeight="1" thickBot="1">
      <c r="A15" s="145" t="s">
        <v>54</v>
      </c>
      <c r="B15" s="157"/>
      <c r="C15" s="128" t="s">
        <v>233</v>
      </c>
      <c r="G15" s="9" t="s">
        <v>188</v>
      </c>
      <c r="H15" s="9" t="s">
        <v>198</v>
      </c>
      <c r="I15" s="161">
        <v>0.5</v>
      </c>
    </row>
    <row r="16" spans="1:9" ht="13.5" customHeight="1" thickBot="1">
      <c r="A16" s="133" t="s">
        <v>219</v>
      </c>
      <c r="B16" s="150">
        <f>+B14+B15*0.6</f>
        <v>0</v>
      </c>
      <c r="G16" s="129"/>
      <c r="H16" s="129"/>
      <c r="I16" s="129"/>
    </row>
    <row r="17" spans="1:9" ht="13.5" customHeight="1">
      <c r="A17" s="134" t="s">
        <v>220</v>
      </c>
      <c r="B17" s="148" t="e">
        <f>+$B$9*(B16/$B$1)</f>
        <v>#DIV/0!</v>
      </c>
      <c r="E17" s="248" t="s">
        <v>200</v>
      </c>
      <c r="F17" s="249"/>
      <c r="G17" s="249"/>
      <c r="H17" s="249"/>
      <c r="I17" s="250"/>
    </row>
    <row r="18" spans="1:9" ht="13.5" customHeight="1" thickBot="1">
      <c r="A18" s="135"/>
      <c r="B18" s="148"/>
      <c r="E18" s="251" t="s">
        <v>249</v>
      </c>
      <c r="F18" s="252"/>
      <c r="G18" s="252"/>
      <c r="H18" s="252"/>
      <c r="I18" s="253"/>
    </row>
    <row r="19" spans="1:9" ht="13.5" customHeight="1">
      <c r="A19" s="136" t="s">
        <v>221</v>
      </c>
      <c r="B19" s="151"/>
      <c r="E19" s="254" t="s">
        <v>204</v>
      </c>
      <c r="F19" s="255"/>
      <c r="G19" s="255"/>
      <c r="H19" s="256"/>
      <c r="I19" s="165" t="s">
        <v>203</v>
      </c>
    </row>
    <row r="20" spans="1:9" ht="13.5" customHeight="1" thickBot="1">
      <c r="A20" s="137" t="s">
        <v>222</v>
      </c>
      <c r="B20" s="149" t="e">
        <f>+B17*$B$11/100</f>
        <v>#DIV/0!</v>
      </c>
      <c r="E20" s="166"/>
      <c r="F20" s="162"/>
      <c r="G20" s="162"/>
      <c r="H20" s="163" t="s">
        <v>201</v>
      </c>
      <c r="I20" s="167">
        <v>1</v>
      </c>
    </row>
    <row r="21" spans="5:9" ht="13.5" customHeight="1" thickBot="1">
      <c r="E21" s="166"/>
      <c r="F21" s="162"/>
      <c r="G21" s="162"/>
      <c r="H21" s="164" t="s">
        <v>250</v>
      </c>
      <c r="I21" s="167">
        <v>1</v>
      </c>
    </row>
    <row r="22" spans="1:9" ht="13.5" customHeight="1" thickBot="1">
      <c r="A22" s="131" t="s">
        <v>210</v>
      </c>
      <c r="B22" s="132"/>
      <c r="E22" s="166"/>
      <c r="F22" s="162"/>
      <c r="G22" s="162"/>
      <c r="H22" s="164" t="s">
        <v>251</v>
      </c>
      <c r="I22" s="167">
        <v>0.8</v>
      </c>
    </row>
    <row r="23" spans="1:9" ht="13.5" customHeight="1" thickBot="1">
      <c r="A23" s="128" t="s">
        <v>234</v>
      </c>
      <c r="B23" s="156"/>
      <c r="C23" s="128" t="s">
        <v>233</v>
      </c>
      <c r="E23" s="166"/>
      <c r="F23" s="162"/>
      <c r="G23" s="162"/>
      <c r="H23" s="164" t="s">
        <v>252</v>
      </c>
      <c r="I23" s="167">
        <v>0.8</v>
      </c>
    </row>
    <row r="24" spans="1:9" ht="13.5" customHeight="1" thickBot="1">
      <c r="A24" s="145" t="s">
        <v>54</v>
      </c>
      <c r="B24" s="157"/>
      <c r="C24" s="128" t="s">
        <v>233</v>
      </c>
      <c r="E24" s="166"/>
      <c r="F24" s="162"/>
      <c r="G24" s="162"/>
      <c r="H24" s="164" t="s">
        <v>253</v>
      </c>
      <c r="I24" s="167">
        <v>0.6</v>
      </c>
    </row>
    <row r="25" spans="1:9" ht="13.5" customHeight="1" thickBot="1">
      <c r="A25" s="133" t="s">
        <v>219</v>
      </c>
      <c r="B25" s="150">
        <f>+B23+B24*0.6</f>
        <v>0</v>
      </c>
      <c r="E25" s="245" t="s">
        <v>254</v>
      </c>
      <c r="F25" s="246"/>
      <c r="G25" s="246"/>
      <c r="H25" s="247"/>
      <c r="I25" s="167">
        <v>0.7</v>
      </c>
    </row>
    <row r="26" spans="1:9" ht="13.5" customHeight="1">
      <c r="A26" s="134" t="s">
        <v>220</v>
      </c>
      <c r="B26" s="148" t="e">
        <f>+$B$9*(B25/$B$1)</f>
        <v>#DIV/0!</v>
      </c>
      <c r="E26" s="245" t="s">
        <v>255</v>
      </c>
      <c r="F26" s="246"/>
      <c r="G26" s="246"/>
      <c r="H26" s="247"/>
      <c r="I26" s="167">
        <v>0.5</v>
      </c>
    </row>
    <row r="27" spans="1:9" ht="13.5" customHeight="1" thickBot="1">
      <c r="A27" s="135"/>
      <c r="B27" s="148"/>
      <c r="E27" s="245" t="s">
        <v>256</v>
      </c>
      <c r="F27" s="246"/>
      <c r="G27" s="246"/>
      <c r="H27" s="247"/>
      <c r="I27" s="167">
        <v>0.5</v>
      </c>
    </row>
    <row r="28" spans="1:9" ht="13.5" customHeight="1">
      <c r="A28" s="136" t="s">
        <v>223</v>
      </c>
      <c r="B28" s="151"/>
      <c r="E28" s="245" t="s">
        <v>257</v>
      </c>
      <c r="F28" s="246"/>
      <c r="G28" s="246"/>
      <c r="H28" s="247"/>
      <c r="I28" s="167">
        <v>0.4</v>
      </c>
    </row>
    <row r="29" spans="1:9" ht="13.5" customHeight="1" thickBot="1">
      <c r="A29" s="137" t="s">
        <v>222</v>
      </c>
      <c r="B29" s="149" t="e">
        <f>+B26*$B$11/100</f>
        <v>#DIV/0!</v>
      </c>
      <c r="E29" s="168"/>
      <c r="F29" s="169"/>
      <c r="G29" s="169"/>
      <c r="H29" s="170" t="s">
        <v>202</v>
      </c>
      <c r="I29" s="171">
        <v>0.4</v>
      </c>
    </row>
    <row r="30" ht="13.5" customHeight="1" thickBot="1">
      <c r="G30" s="130"/>
    </row>
    <row r="31" spans="1:7" ht="13.5" customHeight="1" thickBot="1">
      <c r="A31" s="131" t="s">
        <v>211</v>
      </c>
      <c r="B31" s="132"/>
      <c r="G31" s="130"/>
    </row>
    <row r="32" spans="1:3" ht="13.5" customHeight="1" thickBot="1">
      <c r="A32" s="128" t="s">
        <v>234</v>
      </c>
      <c r="B32" s="156"/>
      <c r="C32" s="128" t="s">
        <v>233</v>
      </c>
    </row>
    <row r="33" spans="1:3" ht="13.5" customHeight="1" thickBot="1">
      <c r="A33" s="145" t="s">
        <v>54</v>
      </c>
      <c r="B33" s="157"/>
      <c r="C33" s="128" t="s">
        <v>233</v>
      </c>
    </row>
    <row r="34" spans="1:2" ht="13.5" customHeight="1" thickBot="1">
      <c r="A34" s="133" t="s">
        <v>219</v>
      </c>
      <c r="B34" s="150">
        <f>+B32+B33*0.6</f>
        <v>0</v>
      </c>
    </row>
    <row r="35" spans="1:2" ht="13.5" customHeight="1">
      <c r="A35" s="134" t="s">
        <v>220</v>
      </c>
      <c r="B35" s="148" t="e">
        <f>+$B$9*(B34/$B$1)</f>
        <v>#DIV/0!</v>
      </c>
    </row>
    <row r="36" spans="1:2" ht="13.5" customHeight="1" thickBot="1">
      <c r="A36" s="135"/>
      <c r="B36" s="148"/>
    </row>
    <row r="37" spans="1:2" ht="13.5" customHeight="1">
      <c r="A37" s="136" t="s">
        <v>224</v>
      </c>
      <c r="B37" s="151"/>
    </row>
    <row r="38" spans="1:2" ht="13.5" customHeight="1" thickBot="1">
      <c r="A38" s="137" t="s">
        <v>222</v>
      </c>
      <c r="B38" s="149" t="e">
        <f>+B35*$B$11/100</f>
        <v>#DIV/0!</v>
      </c>
    </row>
    <row r="39" ht="13.5" customHeight="1" thickBot="1"/>
    <row r="40" spans="1:2" ht="13.5" customHeight="1" thickBot="1">
      <c r="A40" s="131" t="s">
        <v>212</v>
      </c>
      <c r="B40" s="132"/>
    </row>
    <row r="41" spans="1:3" ht="13.5" customHeight="1" thickBot="1">
      <c r="A41" s="128" t="s">
        <v>234</v>
      </c>
      <c r="B41" s="156"/>
      <c r="C41" s="128" t="s">
        <v>233</v>
      </c>
    </row>
    <row r="42" spans="1:3" ht="13.5" customHeight="1" thickBot="1">
      <c r="A42" s="145" t="s">
        <v>54</v>
      </c>
      <c r="B42" s="157"/>
      <c r="C42" s="128" t="s">
        <v>233</v>
      </c>
    </row>
    <row r="43" spans="1:2" ht="13.5" customHeight="1" thickBot="1">
      <c r="A43" s="133" t="s">
        <v>219</v>
      </c>
      <c r="B43" s="150">
        <f>+B41+B42*0.6</f>
        <v>0</v>
      </c>
    </row>
    <row r="44" spans="1:2" ht="13.5" customHeight="1">
      <c r="A44" s="134" t="s">
        <v>220</v>
      </c>
      <c r="B44" s="148" t="e">
        <f>+$B$9*(B43/$B$1)</f>
        <v>#DIV/0!</v>
      </c>
    </row>
    <row r="45" spans="1:2" ht="13.5" customHeight="1" thickBot="1">
      <c r="A45" s="135"/>
      <c r="B45" s="148"/>
    </row>
    <row r="46" spans="1:2" ht="13.5" customHeight="1">
      <c r="A46" s="136" t="s">
        <v>225</v>
      </c>
      <c r="B46" s="151"/>
    </row>
    <row r="47" spans="1:2" ht="13.5" customHeight="1" thickBot="1">
      <c r="A47" s="137" t="s">
        <v>222</v>
      </c>
      <c r="B47" s="149" t="e">
        <f>+B44*$B$11/100</f>
        <v>#DIV/0!</v>
      </c>
    </row>
    <row r="48" ht="13.5" customHeight="1" thickBot="1"/>
    <row r="49" spans="1:2" ht="13.5" customHeight="1" thickBot="1">
      <c r="A49" s="131" t="s">
        <v>213</v>
      </c>
      <c r="B49" s="132"/>
    </row>
    <row r="50" spans="1:3" ht="13.5" customHeight="1" thickBot="1">
      <c r="A50" s="128" t="s">
        <v>234</v>
      </c>
      <c r="B50" s="156"/>
      <c r="C50" s="128" t="s">
        <v>233</v>
      </c>
    </row>
    <row r="51" spans="1:3" ht="13.5" customHeight="1" thickBot="1">
      <c r="A51" s="145" t="s">
        <v>54</v>
      </c>
      <c r="B51" s="157"/>
      <c r="C51" s="128" t="s">
        <v>233</v>
      </c>
    </row>
    <row r="52" spans="1:2" ht="13.5" customHeight="1" thickBot="1">
      <c r="A52" s="133" t="s">
        <v>219</v>
      </c>
      <c r="B52" s="150">
        <f>+B50+B51*0.6</f>
        <v>0</v>
      </c>
    </row>
    <row r="53" spans="1:2" ht="13.5" customHeight="1">
      <c r="A53" s="134" t="s">
        <v>220</v>
      </c>
      <c r="B53" s="148" t="e">
        <f>+$B$9*(B52/$B$1)</f>
        <v>#DIV/0!</v>
      </c>
    </row>
    <row r="54" spans="1:2" ht="13.5" customHeight="1" thickBot="1">
      <c r="A54" s="135"/>
      <c r="B54" s="148"/>
    </row>
    <row r="55" spans="1:2" ht="13.5" customHeight="1">
      <c r="A55" s="136" t="s">
        <v>226</v>
      </c>
      <c r="B55" s="151"/>
    </row>
    <row r="56" spans="1:2" ht="13.5" customHeight="1" thickBot="1">
      <c r="A56" s="137" t="s">
        <v>222</v>
      </c>
      <c r="B56" s="149" t="e">
        <f>+B53*$B$11/100</f>
        <v>#DIV/0!</v>
      </c>
    </row>
    <row r="57" ht="13.5" customHeight="1" thickBot="1"/>
    <row r="58" spans="1:2" ht="13.5" customHeight="1" thickBot="1">
      <c r="A58" s="131" t="s">
        <v>214</v>
      </c>
      <c r="B58" s="132"/>
    </row>
    <row r="59" spans="1:3" ht="13.5" customHeight="1" thickBot="1">
      <c r="A59" s="128" t="s">
        <v>234</v>
      </c>
      <c r="B59" s="156"/>
      <c r="C59" s="128" t="s">
        <v>233</v>
      </c>
    </row>
    <row r="60" spans="1:3" ht="13.5" customHeight="1" thickBot="1">
      <c r="A60" s="145" t="s">
        <v>54</v>
      </c>
      <c r="B60" s="157"/>
      <c r="C60" s="128" t="s">
        <v>233</v>
      </c>
    </row>
    <row r="61" spans="1:2" ht="13.5" customHeight="1" thickBot="1">
      <c r="A61" s="133" t="s">
        <v>219</v>
      </c>
      <c r="B61" s="150">
        <f>+B59+B60*0.6</f>
        <v>0</v>
      </c>
    </row>
    <row r="62" spans="1:2" ht="13.5" customHeight="1">
      <c r="A62" s="134" t="s">
        <v>220</v>
      </c>
      <c r="B62" s="148" t="e">
        <f>+$B$9*(B61/$B$1)</f>
        <v>#DIV/0!</v>
      </c>
    </row>
    <row r="63" spans="1:2" ht="13.5" customHeight="1" thickBot="1">
      <c r="A63" s="135"/>
      <c r="B63" s="148"/>
    </row>
    <row r="64" spans="1:2" ht="13.5" customHeight="1">
      <c r="A64" s="136" t="s">
        <v>227</v>
      </c>
      <c r="B64" s="151"/>
    </row>
    <row r="65" spans="1:2" ht="13.5" customHeight="1" thickBot="1">
      <c r="A65" s="137" t="s">
        <v>222</v>
      </c>
      <c r="B65" s="149" t="e">
        <f>+B62*$B$11/100</f>
        <v>#DIV/0!</v>
      </c>
    </row>
    <row r="66" ht="13.5" customHeight="1" thickBot="1"/>
    <row r="67" spans="1:2" ht="13.5" customHeight="1" thickBot="1">
      <c r="A67" s="131" t="s">
        <v>215</v>
      </c>
      <c r="B67" s="132"/>
    </row>
    <row r="68" spans="1:3" ht="13.5" customHeight="1" thickBot="1">
      <c r="A68" s="128" t="s">
        <v>234</v>
      </c>
      <c r="B68" s="156"/>
      <c r="C68" s="128" t="s">
        <v>233</v>
      </c>
    </row>
    <row r="69" spans="1:3" ht="13.5" customHeight="1" thickBot="1">
      <c r="A69" s="145" t="s">
        <v>54</v>
      </c>
      <c r="B69" s="157"/>
      <c r="C69" s="128" t="s">
        <v>233</v>
      </c>
    </row>
    <row r="70" spans="1:2" ht="13.5" customHeight="1" thickBot="1">
      <c r="A70" s="133" t="s">
        <v>219</v>
      </c>
      <c r="B70" s="150">
        <f>+B68+B69*0.6</f>
        <v>0</v>
      </c>
    </row>
    <row r="71" spans="1:2" ht="13.5" customHeight="1">
      <c r="A71" s="134" t="s">
        <v>220</v>
      </c>
      <c r="B71" s="148" t="e">
        <f>+$B$9*(B70/$B$1)</f>
        <v>#DIV/0!</v>
      </c>
    </row>
    <row r="72" spans="1:2" ht="13.5" customHeight="1" thickBot="1">
      <c r="A72" s="135"/>
      <c r="B72" s="148"/>
    </row>
    <row r="73" spans="1:2" ht="13.5" customHeight="1">
      <c r="A73" s="136" t="s">
        <v>228</v>
      </c>
      <c r="B73" s="151"/>
    </row>
    <row r="74" spans="1:2" ht="13.5" customHeight="1" thickBot="1">
      <c r="A74" s="137" t="s">
        <v>222</v>
      </c>
      <c r="B74" s="149" t="e">
        <f>+B71*$B$11/100</f>
        <v>#DIV/0!</v>
      </c>
    </row>
    <row r="75" ht="13.5" customHeight="1" thickBot="1"/>
    <row r="76" spans="1:2" ht="13.5" customHeight="1" thickBot="1">
      <c r="A76" s="131" t="s">
        <v>216</v>
      </c>
      <c r="B76" s="132"/>
    </row>
    <row r="77" spans="1:3" ht="13.5" customHeight="1" thickBot="1">
      <c r="A77" s="128" t="s">
        <v>234</v>
      </c>
      <c r="B77" s="156"/>
      <c r="C77" s="128" t="s">
        <v>233</v>
      </c>
    </row>
    <row r="78" spans="1:3" ht="13.5" customHeight="1" thickBot="1">
      <c r="A78" s="145" t="s">
        <v>54</v>
      </c>
      <c r="B78" s="157"/>
      <c r="C78" s="128" t="s">
        <v>233</v>
      </c>
    </row>
    <row r="79" spans="1:2" ht="13.5" customHeight="1" thickBot="1">
      <c r="A79" s="133" t="s">
        <v>219</v>
      </c>
      <c r="B79" s="150">
        <f>+B77+B78*0.6</f>
        <v>0</v>
      </c>
    </row>
    <row r="80" spans="1:2" ht="13.5" customHeight="1">
      <c r="A80" s="134" t="s">
        <v>220</v>
      </c>
      <c r="B80" s="148" t="e">
        <f>+$B$9*(B79/$B$1)</f>
        <v>#DIV/0!</v>
      </c>
    </row>
    <row r="81" spans="1:2" ht="13.5" customHeight="1" thickBot="1">
      <c r="A81" s="135"/>
      <c r="B81" s="148"/>
    </row>
    <row r="82" spans="1:2" ht="13.5" customHeight="1">
      <c r="A82" s="136" t="s">
        <v>229</v>
      </c>
      <c r="B82" s="151"/>
    </row>
    <row r="83" spans="1:2" ht="13.5" thickBot="1">
      <c r="A83" s="137" t="s">
        <v>222</v>
      </c>
      <c r="B83" s="149" t="e">
        <f>+B80*$B$11/100</f>
        <v>#DIV/0!</v>
      </c>
    </row>
    <row r="84" ht="13.5" thickBot="1"/>
    <row r="85" spans="1:2" ht="13.5" thickBot="1">
      <c r="A85" s="131" t="s">
        <v>217</v>
      </c>
      <c r="B85" s="132"/>
    </row>
    <row r="86" spans="1:3" ht="13.5" thickBot="1">
      <c r="A86" s="128" t="s">
        <v>234</v>
      </c>
      <c r="B86" s="156"/>
      <c r="C86" s="128" t="s">
        <v>233</v>
      </c>
    </row>
    <row r="87" spans="1:3" ht="13.5" thickBot="1">
      <c r="A87" s="145" t="s">
        <v>54</v>
      </c>
      <c r="B87" s="157"/>
      <c r="C87" s="128" t="s">
        <v>233</v>
      </c>
    </row>
    <row r="88" spans="1:2" ht="13.5" customHeight="1" thickBot="1">
      <c r="A88" s="133" t="s">
        <v>219</v>
      </c>
      <c r="B88" s="150">
        <f>+B86+B87*0.6</f>
        <v>0</v>
      </c>
    </row>
    <row r="89" spans="1:2" ht="13.5" customHeight="1">
      <c r="A89" s="134" t="s">
        <v>220</v>
      </c>
      <c r="B89" s="148" t="e">
        <f>+$B$9*(B88/$B$1)</f>
        <v>#DIV/0!</v>
      </c>
    </row>
    <row r="90" spans="1:2" ht="13.5" customHeight="1" thickBot="1">
      <c r="A90" s="135"/>
      <c r="B90" s="148"/>
    </row>
    <row r="91" spans="1:2" ht="13.5" customHeight="1">
      <c r="A91" s="136" t="s">
        <v>230</v>
      </c>
      <c r="B91" s="151"/>
    </row>
    <row r="92" spans="1:2" ht="13.5" customHeight="1" thickBot="1">
      <c r="A92" s="137" t="s">
        <v>222</v>
      </c>
      <c r="B92" s="149" t="e">
        <f>+B89*$B$11/100</f>
        <v>#DIV/0!</v>
      </c>
    </row>
    <row r="93" ht="13.5" customHeight="1" thickBot="1"/>
    <row r="94" spans="1:2" ht="13.5" customHeight="1" thickBot="1">
      <c r="A94" s="131" t="s">
        <v>218</v>
      </c>
      <c r="B94" s="132"/>
    </row>
    <row r="95" spans="1:3" ht="13.5" customHeight="1" thickBot="1">
      <c r="A95" s="128" t="s">
        <v>234</v>
      </c>
      <c r="B95" s="156"/>
      <c r="C95" s="128" t="s">
        <v>233</v>
      </c>
    </row>
    <row r="96" spans="1:3" ht="13.5" customHeight="1" thickBot="1">
      <c r="A96" s="145" t="s">
        <v>54</v>
      </c>
      <c r="B96" s="157"/>
      <c r="C96" s="128" t="s">
        <v>233</v>
      </c>
    </row>
    <row r="97" spans="1:2" ht="13.5" customHeight="1" thickBot="1">
      <c r="A97" s="133" t="s">
        <v>219</v>
      </c>
      <c r="B97" s="150">
        <f>+B95+B96*0.6</f>
        <v>0</v>
      </c>
    </row>
    <row r="98" spans="1:2" ht="13.5" customHeight="1">
      <c r="A98" s="134" t="s">
        <v>220</v>
      </c>
      <c r="B98" s="148" t="e">
        <f>+$B$9*(B97/$B$1)</f>
        <v>#DIV/0!</v>
      </c>
    </row>
    <row r="99" spans="1:2" ht="13.5" customHeight="1" thickBot="1">
      <c r="A99" s="135"/>
      <c r="B99" s="148"/>
    </row>
    <row r="100" spans="1:2" ht="13.5" customHeight="1">
      <c r="A100" s="136" t="s">
        <v>231</v>
      </c>
      <c r="B100" s="151"/>
    </row>
    <row r="101" spans="1:2" ht="13.5" customHeight="1" thickBot="1">
      <c r="A101" s="137" t="s">
        <v>222</v>
      </c>
      <c r="B101" s="149" t="e">
        <f>+B98*$B$11/100</f>
        <v>#DIV/0!</v>
      </c>
    </row>
    <row r="102" ht="13.5" customHeight="1" thickBot="1"/>
    <row r="103" spans="1:2" ht="13.5" customHeight="1" thickBot="1">
      <c r="A103" s="146" t="s">
        <v>235</v>
      </c>
      <c r="B103" s="152" t="e">
        <f>+B20+B29+B38+B47+B56+B65+B74+B83+B92+B101</f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E28:H28"/>
    <mergeCell ref="E17:I17"/>
    <mergeCell ref="E18:I18"/>
    <mergeCell ref="E19:H19"/>
    <mergeCell ref="E25:H25"/>
    <mergeCell ref="E26:H26"/>
    <mergeCell ref="E27:H27"/>
  </mergeCells>
  <printOptions gridLines="1" horizontalCentered="1"/>
  <pageMargins left="0.15748031496062992" right="0.15748031496062992" top="0.8661417322834646" bottom="0.6299212598425197" header="0.4724409448818898" footer="0.31496062992125984"/>
  <pageSetup horizontalDpi="300" verticalDpi="300" orientation="portrait" paperSize="9" scale="83" r:id="rId1"/>
  <headerFooter alignWithMargins="0">
    <oddHeader>&amp;LComune di Fano&amp;CCALCOLO CONTRIBUTO SUL COSTO DI COSTRUZIONE - QUADRO DI RIEPILOGO</oddHeader>
    <oddFooter>&amp;CPagina &amp;P di pagg.&amp;N</oddFooter>
  </headerFooter>
  <rowBreaks count="1" manualBreakCount="1">
    <brk id="6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Leoni &amp; Pradarelli</dc:creator>
  <cp:keywords/>
  <dc:description/>
  <cp:lastModifiedBy>Giovanna.Mastrangelo</cp:lastModifiedBy>
  <cp:lastPrinted>2019-04-16T11:46:41Z</cp:lastPrinted>
  <dcterms:created xsi:type="dcterms:W3CDTF">1998-04-23T07:11:01Z</dcterms:created>
  <dcterms:modified xsi:type="dcterms:W3CDTF">2022-07-19T09:16:14Z</dcterms:modified>
  <cp:category/>
  <cp:version/>
  <cp:contentType/>
  <cp:contentStatus/>
</cp:coreProperties>
</file>